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U:\_VZ_2021\VZ-051-2021_OPRAVA PARNI KABINY\a_VZ_OPRAVA PARNI KABINY_VYZVA\a4_VZ Oprava parni kabiny AQP_TECH SPEC_pdf\"/>
    </mc:Choice>
  </mc:AlternateContent>
  <bookViews>
    <workbookView xWindow="0" yWindow="0" windowWidth="20490" windowHeight="7155" activeTab="1"/>
  </bookViews>
  <sheets>
    <sheet name="REKAPITULACE" sheetId="20501" r:id="rId1"/>
    <sheet name="pára" sheetId="20484" r:id="rId2"/>
    <sheet name="parní kabina" sheetId="20504" r:id="rId3"/>
    <sheet name="sprcha" sheetId="20505" r:id="rId4"/>
  </sheets>
  <definedNames>
    <definedName name="wrn.cen.nabídka." hidden="1">{#N/A,#N/A,FALSE,"technologie";#N/A,#N/A,FALSE,"technologie"}</definedName>
  </definedNames>
  <calcPr calcId="162913"/>
  <customWorkbookViews>
    <customWorkbookView name="Nabídka" guid="{848AD949-30A2-4BEF-9BB2-B7D8650F1F87}" maximized="1" windowWidth="1916" windowHeight="1084" activeSheetId="2"/>
    <customWorkbookView name="Elektro" guid="{DBECB84F-F4B3-4D44-9F63-1565E365070A}" maximized="1" windowWidth="1256" windowHeight="846" activeSheetId="2"/>
    <customWorkbookView name="Vše" guid="{310833DE-6A22-4904-89EE-B30C665E96D7}" maximized="1" windowWidth="1916" windowHeight="1061" activeSheetId="2"/>
  </customWorkbookViews>
</workbook>
</file>

<file path=xl/calcChain.xml><?xml version="1.0" encoding="utf-8"?>
<calcChain xmlns="http://schemas.openxmlformats.org/spreadsheetml/2006/main">
  <c r="C10" i="20504" l="1"/>
  <c r="C13" i="20504" s="1"/>
  <c r="C11" i="20504"/>
  <c r="C8" i="20505"/>
  <c r="C22" i="20505"/>
  <c r="C32" i="20505" s="1"/>
  <c r="C33" i="20505"/>
  <c r="C34" i="20505"/>
  <c r="C35" i="20505"/>
  <c r="C36" i="20505" s="1"/>
  <c r="C38" i="20505"/>
  <c r="F46" i="20505"/>
  <c r="F43" i="20505"/>
  <c r="F57" i="20504"/>
  <c r="C39" i="20504"/>
  <c r="C30" i="20504"/>
  <c r="C35" i="20504"/>
  <c r="C44" i="20504" s="1"/>
  <c r="C24" i="20504"/>
  <c r="C25" i="20504" s="1"/>
  <c r="F47" i="20484" l="1"/>
  <c r="F9" i="20505"/>
  <c r="F50" i="20504"/>
  <c r="F18" i="20505"/>
  <c r="C37" i="20505"/>
  <c r="F54" i="20504"/>
  <c r="C33" i="20504"/>
  <c r="C16" i="20504"/>
  <c r="F26" i="20504"/>
  <c r="C36" i="20504"/>
  <c r="G10" i="20501" l="1"/>
  <c r="F48" i="20484"/>
  <c r="F49" i="20484" s="1"/>
  <c r="F39" i="20505"/>
  <c r="F48" i="20505" s="1"/>
  <c r="C34" i="20504"/>
  <c r="C28" i="20504"/>
  <c r="C15" i="20504"/>
  <c r="F22" i="20504" l="1"/>
  <c r="F49" i="20505"/>
  <c r="F50" i="20505" s="1"/>
  <c r="G12" i="20501"/>
  <c r="C29" i="20504"/>
  <c r="C42" i="20504"/>
  <c r="C43" i="20504" l="1"/>
  <c r="F45" i="20504"/>
  <c r="F31" i="20504"/>
  <c r="F59" i="20504" l="1"/>
  <c r="F60" i="20504" s="1"/>
  <c r="F61" i="20504" s="1"/>
  <c r="G11" i="20501" l="1"/>
  <c r="G14" i="20501" s="1"/>
  <c r="G16" i="20501" s="1"/>
  <c r="G17" i="20501" s="1"/>
</calcChain>
</file>

<file path=xl/sharedStrings.xml><?xml version="1.0" encoding="utf-8"?>
<sst xmlns="http://schemas.openxmlformats.org/spreadsheetml/2006/main" count="269" uniqueCount="144">
  <si>
    <t>ks</t>
  </si>
  <si>
    <t>jedn. cena</t>
  </si>
  <si>
    <t>CELKEM VČETNĚ  DOPRAVY a MONTÁŽE bez DPH</t>
  </si>
  <si>
    <t>Revizní zpráva elektro</t>
  </si>
  <si>
    <t>Celk.bez DPH</t>
  </si>
  <si>
    <t>Položka</t>
  </si>
  <si>
    <t>Montáž technologie, doprava</t>
  </si>
  <si>
    <t>Stropní LED světlo pro úklid, nerez, 12V IP68, vč. bezpečnostního  transformátoru 220/12V</t>
  </si>
  <si>
    <t>počet</t>
  </si>
  <si>
    <t>vyrovnání a zúhlování stěn</t>
  </si>
  <si>
    <t>mb</t>
  </si>
  <si>
    <t>m2</t>
  </si>
  <si>
    <t>celk</t>
  </si>
  <si>
    <t>osazení topení do podlahy</t>
  </si>
  <si>
    <t>topná rohož sedák</t>
  </si>
  <si>
    <t>topná rohož podlaha</t>
  </si>
  <si>
    <t>Přestěrkování stěn z polystyrénu</t>
  </si>
  <si>
    <t>kg</t>
  </si>
  <si>
    <t xml:space="preserve">Izolace stěn </t>
  </si>
  <si>
    <t>plocha podlahy</t>
  </si>
  <si>
    <t>ukončovací lišta nerezová nebo broušení hran pod 45st</t>
  </si>
  <si>
    <t>dořezání mozaiky k  hranám</t>
  </si>
  <si>
    <t>spárování epoxidovou spárovací hmotou</t>
  </si>
  <si>
    <t>Obkladový materiál</t>
  </si>
  <si>
    <t>Režie</t>
  </si>
  <si>
    <t>plocha stěn rovných</t>
  </si>
  <si>
    <t xml:space="preserve">Vonná esence pro parní lázně 5 lit. </t>
  </si>
  <si>
    <t xml:space="preserve">Dávkovací čerpadlo esencí řízené z regulace parního generátoru, test tlačítko pro první nasátí esence, nerezový vstřikovací ventil 3/8", PTFE vedení </t>
  </si>
  <si>
    <t>Kotvící a montážní materiál, konzoly, nosníky, lišty</t>
  </si>
  <si>
    <t>Nástěnný kohout studené vody 1/2" a  hadice typ wellness na oplach sedáků 3/4"</t>
  </si>
  <si>
    <t xml:space="preserve">Elektrorozvody ve strojovně </t>
  </si>
  <si>
    <t>Potrubní propojení mezi generátorem a vyústěním páry Cu D40 vč. kaučuk. tep. izolace</t>
  </si>
  <si>
    <t>m</t>
  </si>
  <si>
    <t>Propojovací hadice k parnímu generátoru D40 (m)</t>
  </si>
  <si>
    <t>Tryska páry se směšováním přisávaného vzduchu nerez D100</t>
  </si>
  <si>
    <t xml:space="preserve">Ventilační mřížka nerez D100 se síťkou, zpětná klapka těsná D100, potrubí přisávaného vzduchu 1,5m HT D100 </t>
  </si>
  <si>
    <t>Bodové světlo do sedaček LED RGB krytí IP65, mat. AISI 316, 3x 1W, vnější průměr 60 mm, určeno pro parní kabiny</t>
  </si>
  <si>
    <t>Montážní pouzdro pro světlo LED RGB s těsnící přírubou pro napojení hydroizolace parní kabiny</t>
  </si>
  <si>
    <t>Kondenzační smyčka s napojením na odpad</t>
  </si>
  <si>
    <t>Kotvící a instalační materiál 24m D125</t>
  </si>
  <si>
    <t>Podlahová vpust nerezová nízká 130×130 mm vč. mřížky</t>
  </si>
  <si>
    <t>Potrubní rozvody studené vody v parní kabině napojené na přívod vody ve strojovně</t>
  </si>
  <si>
    <t>Montážní konzole pro ventilátor</t>
  </si>
  <si>
    <t>Potrubní rozvody a tvarovky odtahu z parní kabiny HT D125</t>
  </si>
  <si>
    <t>Reproduktor plastový, vlhkuodolný, 20 W / 8 Ω, 88 dB, 155 – 20 000 Hz, Ø 141 mm, barva bílá, stupeň krytí IP 55</t>
  </si>
  <si>
    <t>jedn.</t>
  </si>
  <si>
    <t>Celkem bez DPH</t>
  </si>
  <si>
    <r>
      <t>Ventilátor odtahový s oděleným motorem, spirální skříň z PP s odvodněním, přopojení D110mm, max. průtok 250m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>, 1450 ot/min, příkon 0,09kW, proud 1,1A, napětí 230V, akustický tlak 45dB(A), hmotnost 7,7kg</t>
    </r>
  </si>
  <si>
    <t>DPH   21%</t>
  </si>
  <si>
    <t>Cena celkem s DPH</t>
  </si>
  <si>
    <t>položka</t>
  </si>
  <si>
    <t>celkem Kč bez DPH</t>
  </si>
  <si>
    <t>DPH 21%</t>
  </si>
  <si>
    <t>Cena celkem s  DPH</t>
  </si>
  <si>
    <t>Satvební a obkladačské práce sprchy</t>
  </si>
  <si>
    <t>Soupis materiálu a práce</t>
  </si>
  <si>
    <t>MJ</t>
  </si>
  <si>
    <t>Kč/MJ</t>
  </si>
  <si>
    <t>CELKEM</t>
  </si>
  <si>
    <t>Vytvarování interieru páry</t>
  </si>
  <si>
    <t>odvoz a uložení na skládku</t>
  </si>
  <si>
    <t>dodání a osazení nové vpustě do podlahy</t>
  </si>
  <si>
    <t>zapravení podlahy a stěn</t>
  </si>
  <si>
    <t>dodání a osazení sedáků - dvojsedák</t>
  </si>
  <si>
    <t>osazení stropu rovného</t>
  </si>
  <si>
    <t>zařezání topení do sedačky a vyrovnání dvojlavice</t>
  </si>
  <si>
    <t>zapravení prostupůa drážek po rozvodech</t>
  </si>
  <si>
    <t>přerovnání podlahy do spádu</t>
  </si>
  <si>
    <t>osazení dveří - jen osazení bez dodání</t>
  </si>
  <si>
    <t xml:space="preserve">Obkladačské práce </t>
  </si>
  <si>
    <t>obklad spojení dvou lavic /půdorysně v úhlu 90"/</t>
  </si>
  <si>
    <t>vyrobení  výparníku z bruly</t>
  </si>
  <si>
    <t xml:space="preserve">nátěr stropu </t>
  </si>
  <si>
    <t xml:space="preserve">CELKOVÁ ČÁSTKA BEZ DPH  </t>
  </si>
  <si>
    <t>Podlaha sprcha</t>
  </si>
  <si>
    <t>osekání stávající dlažby a obkladů</t>
  </si>
  <si>
    <t>naložení a likvidace na skládce</t>
  </si>
  <si>
    <t>vyrovnání stěn pod obklady a podlahy pod dlažbu</t>
  </si>
  <si>
    <t>Vodařina</t>
  </si>
  <si>
    <t>tlačítková baterie do sprchy</t>
  </si>
  <si>
    <t>směšovací termoventil a zpetná klapka</t>
  </si>
  <si>
    <t>sprchová ružice antivandal natáčecí</t>
  </si>
  <si>
    <t>hrubé rozvody vodoinstalace</t>
  </si>
  <si>
    <t>zpětná klapka</t>
  </si>
  <si>
    <t>potrubí HT+PPR+ tvarovky+přechody+ventily+vpustě</t>
  </si>
  <si>
    <t>kompletace</t>
  </si>
  <si>
    <t>Stavební práce</t>
  </si>
  <si>
    <t>zapravení po rozvodech vody</t>
  </si>
  <si>
    <t>obklad stěn</t>
  </si>
  <si>
    <t>položení dlažby</t>
  </si>
  <si>
    <t>lišta plastová D+M</t>
  </si>
  <si>
    <t>Zřízení staveniště</t>
  </si>
  <si>
    <t>osekání dlažby, vybourání stávajících sedáků,
vybourání zárubní</t>
  </si>
  <si>
    <t>Bezpečnostní kryt parní trysky - dodávka stavby</t>
  </si>
  <si>
    <t>Poz.</t>
  </si>
  <si>
    <t>Parní generátor výkon 17-20kW (22-27kg páry) s proporcionálním řízením, součástí vybavení je vestavěný digitální dotykový panel s ovládáním generátoru páry, osvětlení, čerpadla esencí a ventilátoru.
Např. typ Hygromatic FLH25</t>
  </si>
  <si>
    <t>Elektrorozvodnice kovová vč. vystrojení např. typ Sarel</t>
  </si>
  <si>
    <t>Technologie a VZT parní lázně</t>
  </si>
  <si>
    <t>REKAPITULACE  -  REKONSTRUKCE PARNÍ LÁZNĚ A SPRCH</t>
  </si>
  <si>
    <t>Technologie parní lázně</t>
  </si>
  <si>
    <t>Stavební a obkladačské práce parní lázeň</t>
  </si>
  <si>
    <t>Parní lázeň 2,82x2,98mx2,5m dvě úrovně lavic</t>
  </si>
  <si>
    <t>Izolační výplň nadedveřního světlíku 1000x500x20mm</t>
  </si>
  <si>
    <t>osazení reproduktorů, světel, ventilátoru</t>
  </si>
  <si>
    <t>doprava, cestovné</t>
  </si>
  <si>
    <t>Obklad 20x20cm podlaha, např. Rako</t>
  </si>
  <si>
    <t>plocha stropu - zapravení stěrkou a zahlazení</t>
  </si>
  <si>
    <t>plocha lavice, sedáků, výklenků</t>
  </si>
  <si>
    <t>Obklad 2,5x2,5cm sedáky, např. Rako</t>
  </si>
  <si>
    <t>obložení stěn extrudovaným polystyrenem 10cm, např. Styrodur</t>
  </si>
  <si>
    <t xml:space="preserve">dvousložková epoxidová hmota odolná vůči kyselinám, např. Kerapoxy </t>
  </si>
  <si>
    <t>obklad 20x20cm stěny, např. Rako</t>
  </si>
  <si>
    <t>obklad 20x20cm podlaha, např. Rako</t>
  </si>
  <si>
    <t>přestěrkování stěn,stropu a sedáků z polystyrenu</t>
  </si>
  <si>
    <t>deformovatelné rychle tvrdnoucí a hydratující cementové lepidlo s prodlouženou dobou zpracovatelnosti a velmi nízkým obsahem organických těkavých látek včetně přípravku pro zvýšení pružnosti a přídržnosti k podkladu, např. Keraquick + Latex plus</t>
  </si>
  <si>
    <t>izolace stěn, lavic, podlahy</t>
  </si>
  <si>
    <t>dvousložková dekorativní epoxidová kyselinovzdorná spárovací hmota, např. Kerapoxy Design</t>
  </si>
  <si>
    <t>Plastový talířový ventil kulatý D125 (parní lázeň, sprchy)</t>
  </si>
  <si>
    <t>Obklad 2,5x2,5cm stěny, mozaika, perleť</t>
  </si>
  <si>
    <t>polyesterový pogumovaný pás k utěsnění spár v přechodové oblasti stěna - podlaha, mezi vodorovnými a svislými těsnicími rovinami a k utěsnění prostorových spár na potěrových plochách, např. Mapeband</t>
  </si>
  <si>
    <t>pružná dvousložková cementová stěrka k hydroizolaci betonových povrchů, např. Mapelastic</t>
  </si>
  <si>
    <t>Propojovací kabel mezi světly LED RGB délka 1,5m</t>
  </si>
  <si>
    <t xml:space="preserve">SOS piezo tlačítko, červeně podsvětlené vč. nápisu, uvnitř parní kabiny </t>
  </si>
  <si>
    <t>Signalizační maják LED vč. propojení s S.O.S. tlačítkem do bazénové haly</t>
  </si>
  <si>
    <t>Stropní mřížka 1000x150mm vč. adaptéru na kruhové potrubí D125, bílý elox</t>
  </si>
  <si>
    <t>Řídící modul, např. Modbus RTU RS 485</t>
  </si>
  <si>
    <r>
      <t>Ventilátor odtahový (pro odvod páry z prostoru před parní lázní) 360/300m</t>
    </r>
    <r>
      <rPr>
        <vertAlign val="superscript"/>
        <sz val="10"/>
        <rFont val="Arial Narrow"/>
        <family val="2"/>
        <charset val="238"/>
      </rPr>
      <t xml:space="preserve">3 </t>
    </r>
    <r>
      <rPr>
        <sz val="10"/>
        <rFont val="Arial Narrow"/>
        <family val="2"/>
        <charset val="238"/>
      </rPr>
      <t>30/22W tichý chod 20/19dB otáčky 2250/1900m</t>
    </r>
    <r>
      <rPr>
        <vertAlign val="superscript"/>
        <sz val="10"/>
        <rFont val="Arial Narrow"/>
        <family val="2"/>
        <charset val="238"/>
      </rPr>
      <t>-1</t>
    </r>
    <r>
      <rPr>
        <sz val="10"/>
        <rFont val="Arial Narrow"/>
        <family val="2"/>
        <charset val="238"/>
      </rPr>
      <t xml:space="preserve"> připojení D125mm
např. typ TD 350/125 SILENT</t>
    </r>
  </si>
  <si>
    <t>Teplotní čidlo IP 68 nerez, kabel 10m, např. typ TF 105</t>
  </si>
  <si>
    <t>Automatický proplach generátoru - příplatková funkce parního generátoru, např. typ hyflush</t>
  </si>
  <si>
    <t>Řídící a ovládací prvek LED RGB světel vč. transformátoru, 15 přednastavených scén svícení, vstup 230V, proud 0,4A, provozní teplota 0-50°C, rozměry 130x180x90mm, hmotnost 1,5kg, vč. 1,5m napájecího kabelu a 7m kabelu ovládacího prvku</t>
  </si>
  <si>
    <t>Kabinetový změkčovací filtr, objemové řízení, průtok max. 0,5m3 / hod, vstupní mechanický předfiltr AQ-KM1, 2 x nerezová napojovací hadice 600 mm,1 x montážní blok se zkušebním ventilem a obtokem, tester na měření tvrdosti vody, 50 kg regenerační sůl
např. typ SMK - 5600</t>
  </si>
  <si>
    <t>termostat s čidlem - manuál, podlaha, sedák</t>
  </si>
  <si>
    <t>Dveře celoskleněné ALU rám 40x60mm vnější rozměr 900x2050 sklo kalené satináto, madlo nerez svisle, kování, válečkový zámek</t>
  </si>
  <si>
    <t>Hvězdné nebe, 300 ks plastových vláken, projektor
Vlákna: průměr 0,75 mm,  tepelná odolnost max 80 °C
Projektor: efekt mihotání</t>
  </si>
  <si>
    <t>vysekání a zapravení otvoru 50x30cm v ošetřovně pro hvězdné nebe</t>
  </si>
  <si>
    <t>Stropní konstrukce sprchy</t>
  </si>
  <si>
    <t>Přesun hmot pro stropní konstrukce, výšky do 6 m</t>
  </si>
  <si>
    <t xml:space="preserve">Audiosystém včetně napojení reproduktorů v parní lázni např. JPA 2030 </t>
  </si>
  <si>
    <t xml:space="preserve">stropní LED osvětlení sprch  např. COMMA LED 12,7W IP54 - Stropní, vestavné, svítidlo, těleso hliník </t>
  </si>
  <si>
    <t>Stěrka dvojitá s vyztužovací sítí</t>
  </si>
  <si>
    <t>Podhled zavěšený z cementových desek např. Aquapanel</t>
  </si>
  <si>
    <t>Napájecí zdroj konstatního proudu pro LED, 350mA, 16,8W</t>
  </si>
  <si>
    <t>Výkaz výměr staveb. prací - rekonstrukce ochlazov. sprch</t>
  </si>
  <si>
    <t>Výkaz výměr stavebních prací - rekonstrukce parní kabiny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</si>
</sst>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Kč&quot;_-;\-* #,##0.00\ &quot;Kč&quot;_-;_-* &quot;-&quot;??\ &quot;Kč&quot;_-;_-@_-"/>
    <numFmt numFmtId="164" formatCode="#,##0.0"/>
    <numFmt numFmtId="165" formatCode="#,##0\ "/>
    <numFmt numFmtId="166" formatCode="#,##0.000"/>
    <numFmt numFmtId="167" formatCode="d/mm"/>
    <numFmt numFmtId="168" formatCode="#,##0.00&quot; Kč&quot;;[Red]\-#,##0.00&quot; Kč&quot;"/>
    <numFmt numFmtId="169" formatCode="#,##0.00\ &quot;Kč&quot;"/>
    <numFmt numFmtId="170" formatCode="#,##0\ &quot;Kč&quot;"/>
    <numFmt numFmtId="171" formatCode="#,##0.00&quot; 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vertAlign val="subscript"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sz val="10"/>
      <name val="Symbol"/>
      <family val="1"/>
      <charset val="2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9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20"/>
      <name val="Arial"/>
      <family val="2"/>
      <charset val="238"/>
    </font>
    <font>
      <sz val="10"/>
      <name val="Arial"/>
      <family val="2"/>
      <charset val="238"/>
    </font>
    <font>
      <b/>
      <sz val="20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name val="Arial CE"/>
      <charset val="238"/>
    </font>
    <font>
      <vertAlign val="superscript"/>
      <sz val="10"/>
      <name val="Arial Narrow"/>
      <family val="2"/>
      <charset val="238"/>
    </font>
    <font>
      <sz val="10"/>
      <name val="Arial"/>
      <family val="2"/>
    </font>
    <font>
      <sz val="10"/>
      <color indexed="8"/>
      <name val="Arial CE"/>
      <charset val="238"/>
    </font>
    <font>
      <b/>
      <sz val="10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48">
    <xf numFmtId="0" fontId="0" fillId="0" borderId="0"/>
    <xf numFmtId="0" fontId="2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164" fontId="7" fillId="0" borderId="0">
      <alignment vertical="center"/>
    </xf>
    <xf numFmtId="4" fontId="7" fillId="0" borderId="0" applyBorder="0">
      <alignment vertical="center"/>
    </xf>
    <xf numFmtId="0" fontId="7" fillId="0" borderId="0">
      <alignment horizontal="right" wrapText="1"/>
    </xf>
    <xf numFmtId="165" fontId="11" fillId="0" borderId="0" applyFill="0" applyBorder="0">
      <alignment horizontal="right" vertical="center"/>
    </xf>
    <xf numFmtId="4" fontId="8" fillId="0" borderId="0" applyBorder="0" applyProtection="0">
      <protection locked="0"/>
    </xf>
    <xf numFmtId="4" fontId="8" fillId="2" borderId="0"/>
    <xf numFmtId="49" fontId="12" fillId="0" borderId="0" applyBorder="0" applyProtection="0">
      <alignment horizontal="center"/>
      <protection locked="0"/>
    </xf>
    <xf numFmtId="49" fontId="8" fillId="0" borderId="1" applyBorder="0" applyProtection="0">
      <alignment horizontal="left"/>
    </xf>
    <xf numFmtId="49" fontId="13" fillId="0" borderId="0" applyProtection="0"/>
    <xf numFmtId="0" fontId="14" fillId="0" borderId="0">
      <alignment horizontal="center" vertical="center" wrapText="1"/>
    </xf>
    <xf numFmtId="166" fontId="8" fillId="0" borderId="0" applyBorder="0" applyProtection="0"/>
    <xf numFmtId="166" fontId="8" fillId="2" borderId="0" applyBorder="0"/>
    <xf numFmtId="44" fontId="15" fillId="0" borderId="0" applyFont="0" applyFill="0" applyBorder="0" applyAlignment="0" applyProtection="0"/>
    <xf numFmtId="49" fontId="8" fillId="0" borderId="1" applyBorder="0" applyProtection="0">
      <alignment horizontal="left"/>
    </xf>
    <xf numFmtId="166" fontId="8" fillId="0" borderId="0" applyBorder="0" applyProtection="0"/>
    <xf numFmtId="0" fontId="16" fillId="0" borderId="0">
      <alignment horizontal="left"/>
    </xf>
    <xf numFmtId="49" fontId="12" fillId="0" borderId="0" applyBorder="0" applyProtection="0"/>
    <xf numFmtId="0" fontId="8" fillId="0" borderId="1" applyBorder="0" applyProtection="0">
      <alignment horizontal="left" wrapText="1" shrinkToFit="1"/>
      <protection locked="0"/>
    </xf>
    <xf numFmtId="0" fontId="10" fillId="0" borderId="0" applyBorder="0" applyProtection="0">
      <alignment horizontal="left"/>
    </xf>
    <xf numFmtId="165" fontId="11" fillId="0" borderId="0">
      <alignment vertical="center"/>
    </xf>
    <xf numFmtId="0" fontId="8" fillId="0" borderId="0"/>
    <xf numFmtId="0" fontId="17" fillId="0" borderId="0"/>
    <xf numFmtId="165" fontId="11" fillId="0" borderId="0">
      <alignment vertical="center"/>
    </xf>
    <xf numFmtId="165" fontId="11" fillId="0" borderId="0">
      <alignment vertical="center"/>
    </xf>
    <xf numFmtId="165" fontId="11" fillId="0" borderId="0">
      <alignment vertical="center"/>
    </xf>
    <xf numFmtId="165" fontId="11" fillId="0" borderId="0">
      <alignment vertical="center"/>
    </xf>
    <xf numFmtId="165" fontId="11" fillId="0" borderId="0">
      <alignment vertical="center"/>
    </xf>
    <xf numFmtId="165" fontId="11" fillId="0" borderId="0">
      <alignment vertical="center"/>
    </xf>
    <xf numFmtId="165" fontId="11" fillId="0" borderId="0">
      <alignment vertical="center"/>
    </xf>
    <xf numFmtId="0" fontId="9" fillId="0" borderId="2">
      <alignment horizontal="center" vertical="center" wrapText="1"/>
    </xf>
    <xf numFmtId="49" fontId="8" fillId="0" borderId="0" applyBorder="0" applyProtection="0">
      <alignment horizontal="center"/>
    </xf>
    <xf numFmtId="167" fontId="11" fillId="0" borderId="0">
      <alignment horizontal="center" vertical="center"/>
    </xf>
    <xf numFmtId="10" fontId="8" fillId="0" borderId="0" applyProtection="0"/>
    <xf numFmtId="166" fontId="10" fillId="2" borderId="0" applyBorder="0"/>
    <xf numFmtId="4" fontId="10" fillId="2" borderId="0" applyBorder="0"/>
    <xf numFmtId="0" fontId="8" fillId="0" borderId="0"/>
    <xf numFmtId="168" fontId="17" fillId="0" borderId="0" applyFill="0" applyBorder="0" applyAlignment="0" applyProtection="0"/>
    <xf numFmtId="168" fontId="8" fillId="0" borderId="0" applyFill="0" applyBorder="0" applyAlignment="0" applyProtection="0"/>
    <xf numFmtId="0" fontId="1" fillId="0" borderId="0"/>
    <xf numFmtId="0" fontId="22" fillId="0" borderId="0"/>
    <xf numFmtId="168" fontId="22" fillId="0" borderId="0" applyFill="0" applyBorder="0" applyAlignment="0" applyProtection="0"/>
    <xf numFmtId="168" fontId="1" fillId="0" borderId="0" applyFill="0" applyBorder="0" applyAlignment="0" applyProtection="0"/>
    <xf numFmtId="0" fontId="1" fillId="0" borderId="0"/>
  </cellStyleXfs>
  <cellXfs count="187">
    <xf numFmtId="0" fontId="0" fillId="0" borderId="0" xfId="0"/>
    <xf numFmtId="0" fontId="5" fillId="0" borderId="3" xfId="3" applyFont="1" applyFill="1" applyBorder="1" applyAlignment="1">
      <alignment horizontal="left" vertical="center" wrapText="1"/>
    </xf>
    <xf numFmtId="0" fontId="5" fillId="0" borderId="7" xfId="3" applyFont="1" applyFill="1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6" fillId="0" borderId="0" xfId="3" applyFont="1" applyFill="1" applyBorder="1" applyAlignment="1">
      <alignment horizontal="left" vertical="center" wrapText="1"/>
    </xf>
    <xf numFmtId="3" fontId="5" fillId="0" borderId="12" xfId="41" applyNumberFormat="1" applyFont="1" applyFill="1" applyBorder="1" applyAlignment="1" applyProtection="1">
      <alignment horizontal="right"/>
    </xf>
    <xf numFmtId="3" fontId="5" fillId="0" borderId="12" xfId="42" applyNumberFormat="1" applyFont="1" applyFill="1" applyBorder="1" applyAlignment="1" applyProtection="1">
      <alignment horizontal="right"/>
    </xf>
    <xf numFmtId="4" fontId="5" fillId="0" borderId="12" xfId="41" applyNumberFormat="1" applyFont="1" applyFill="1" applyBorder="1" applyAlignment="1" applyProtection="1">
      <alignment horizontal="right"/>
    </xf>
    <xf numFmtId="0" fontId="6" fillId="0" borderId="25" xfId="3" applyFont="1" applyFill="1" applyBorder="1" applyAlignment="1">
      <alignment horizontal="left" vertical="center" wrapText="1"/>
    </xf>
    <xf numFmtId="0" fontId="5" fillId="0" borderId="3" xfId="40" applyFont="1" applyFill="1" applyBorder="1" applyAlignment="1" applyProtection="1">
      <alignment horizontal="right"/>
      <protection locked="0"/>
    </xf>
    <xf numFmtId="0" fontId="5" fillId="0" borderId="3" xfId="40" applyFont="1" applyFill="1" applyBorder="1" applyAlignment="1" applyProtection="1">
      <alignment horizontal="center"/>
      <protection locked="0"/>
    </xf>
    <xf numFmtId="3" fontId="5" fillId="0" borderId="3" xfId="40" applyNumberFormat="1" applyFont="1" applyFill="1" applyBorder="1" applyProtection="1">
      <protection locked="0"/>
    </xf>
    <xf numFmtId="0" fontId="5" fillId="0" borderId="29" xfId="3" applyFont="1" applyFill="1" applyBorder="1" applyAlignment="1">
      <alignment horizontal="left" vertical="center" wrapText="1"/>
    </xf>
    <xf numFmtId="3" fontId="5" fillId="0" borderId="30" xfId="41" applyNumberFormat="1" applyFont="1" applyFill="1" applyBorder="1" applyAlignment="1" applyProtection="1">
      <alignment horizontal="right"/>
    </xf>
    <xf numFmtId="0" fontId="5" fillId="0" borderId="32" xfId="3" applyFont="1" applyFill="1" applyBorder="1" applyAlignment="1">
      <alignment horizontal="left" vertical="center" wrapText="1"/>
    </xf>
    <xf numFmtId="3" fontId="5" fillId="0" borderId="33" xfId="41" applyNumberFormat="1" applyFont="1" applyFill="1" applyBorder="1" applyAlignment="1" applyProtection="1">
      <alignment horizontal="right"/>
    </xf>
    <xf numFmtId="0" fontId="5" fillId="0" borderId="34" xfId="3" applyFont="1" applyFill="1" applyBorder="1" applyAlignment="1">
      <alignment horizontal="left" vertical="center" wrapText="1"/>
    </xf>
    <xf numFmtId="0" fontId="5" fillId="0" borderId="32" xfId="40" applyFont="1" applyFill="1" applyBorder="1" applyAlignment="1" applyProtection="1">
      <alignment horizontal="right"/>
      <protection locked="0"/>
    </xf>
    <xf numFmtId="0" fontId="5" fillId="0" borderId="32" xfId="40" applyFont="1" applyFill="1" applyBorder="1" applyAlignment="1" applyProtection="1">
      <alignment horizontal="center"/>
      <protection locked="0"/>
    </xf>
    <xf numFmtId="3" fontId="5" fillId="0" borderId="32" xfId="40" applyNumberFormat="1" applyFont="1" applyFill="1" applyBorder="1" applyProtection="1">
      <protection locked="0"/>
    </xf>
    <xf numFmtId="3" fontId="5" fillId="0" borderId="32" xfId="3" applyNumberFormat="1" applyFont="1" applyFill="1" applyBorder="1" applyAlignment="1">
      <alignment horizontal="right" vertical="center"/>
    </xf>
    <xf numFmtId="169" fontId="26" fillId="0" borderId="0" xfId="3" applyNumberFormat="1" applyFont="1" applyFill="1" applyBorder="1" applyAlignment="1">
      <alignment horizontal="right" vertical="center"/>
    </xf>
    <xf numFmtId="4" fontId="1" fillId="0" borderId="12" xfId="45" applyNumberFormat="1" applyFont="1" applyFill="1" applyBorder="1" applyAlignment="1" applyProtection="1">
      <alignment horizontal="right"/>
    </xf>
    <xf numFmtId="4" fontId="1" fillId="0" borderId="38" xfId="45" applyNumberFormat="1" applyFont="1" applyFill="1" applyBorder="1" applyAlignment="1" applyProtection="1">
      <alignment horizontal="right"/>
    </xf>
    <xf numFmtId="4" fontId="23" fillId="0" borderId="12" xfId="45" applyNumberFormat="1" applyFont="1" applyFill="1" applyBorder="1" applyAlignment="1" applyProtection="1">
      <alignment horizontal="right"/>
    </xf>
    <xf numFmtId="4" fontId="10" fillId="0" borderId="12" xfId="45" applyNumberFormat="1" applyFont="1" applyFill="1" applyBorder="1" applyAlignment="1" applyProtection="1">
      <alignment horizontal="right"/>
    </xf>
    <xf numFmtId="4" fontId="24" fillId="0" borderId="12" xfId="45" applyNumberFormat="1" applyFont="1" applyFill="1" applyBorder="1" applyAlignment="1" applyProtection="1">
      <alignment horizontal="right"/>
    </xf>
    <xf numFmtId="4" fontId="10" fillId="0" borderId="12" xfId="46" applyNumberFormat="1" applyFont="1" applyFill="1" applyBorder="1" applyAlignment="1" applyProtection="1">
      <alignment horizontal="right"/>
    </xf>
    <xf numFmtId="4" fontId="10" fillId="0" borderId="21" xfId="45" applyNumberFormat="1" applyFont="1" applyFill="1" applyBorder="1" applyAlignment="1" applyProtection="1">
      <alignment horizontal="right"/>
    </xf>
    <xf numFmtId="4" fontId="10" fillId="0" borderId="20" xfId="45" applyNumberFormat="1" applyFont="1" applyFill="1" applyBorder="1" applyAlignment="1" applyProtection="1">
      <alignment horizontal="right"/>
    </xf>
    <xf numFmtId="4" fontId="1" fillId="0" borderId="20" xfId="45" applyNumberFormat="1" applyFont="1" applyFill="1" applyBorder="1" applyAlignment="1" applyProtection="1">
      <alignment horizontal="right"/>
    </xf>
    <xf numFmtId="4" fontId="23" fillId="0" borderId="20" xfId="45" applyNumberFormat="1" applyFont="1" applyFill="1" applyBorder="1" applyAlignment="1" applyProtection="1">
      <alignment horizontal="right"/>
    </xf>
    <xf numFmtId="4" fontId="10" fillId="0" borderId="20" xfId="46" applyNumberFormat="1" applyFont="1" applyFill="1" applyBorder="1" applyAlignment="1" applyProtection="1">
      <alignment horizontal="right"/>
    </xf>
    <xf numFmtId="0" fontId="0" fillId="0" borderId="19" xfId="43" applyFont="1" applyFill="1" applyBorder="1" applyProtection="1">
      <protection locked="0"/>
    </xf>
    <xf numFmtId="4" fontId="10" fillId="0" borderId="22" xfId="45" applyNumberFormat="1" applyFont="1" applyFill="1" applyBorder="1" applyAlignment="1" applyProtection="1">
      <alignment horizontal="right"/>
    </xf>
    <xf numFmtId="4" fontId="1" fillId="0" borderId="22" xfId="45" applyNumberFormat="1" applyFont="1" applyFill="1" applyBorder="1" applyAlignment="1" applyProtection="1">
      <alignment horizontal="right"/>
    </xf>
    <xf numFmtId="4" fontId="1" fillId="0" borderId="3" xfId="43" applyNumberFormat="1" applyFont="1" applyFill="1" applyBorder="1" applyAlignment="1" applyProtection="1">
      <alignment horizontal="right"/>
      <protection locked="0"/>
    </xf>
    <xf numFmtId="3" fontId="1" fillId="0" borderId="3" xfId="43" applyNumberFormat="1" applyFont="1" applyFill="1" applyBorder="1" applyAlignment="1" applyProtection="1">
      <alignment horizontal="center"/>
      <protection locked="0"/>
    </xf>
    <xf numFmtId="4" fontId="1" fillId="0" borderId="3" xfId="43" applyNumberFormat="1" applyFill="1" applyBorder="1" applyAlignment="1" applyProtection="1">
      <alignment horizontal="right"/>
      <protection locked="0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8" xfId="0" applyFill="1" applyBorder="1" applyAlignment="1">
      <alignment horizontal="center"/>
    </xf>
    <xf numFmtId="0" fontId="0" fillId="0" borderId="8" xfId="0" applyFill="1" applyBorder="1"/>
    <xf numFmtId="0" fontId="20" fillId="0" borderId="4" xfId="0" applyFont="1" applyFill="1" applyBorder="1" applyAlignment="1">
      <alignment horizontal="center" vertical="center"/>
    </xf>
    <xf numFmtId="0" fontId="10" fillId="0" borderId="41" xfId="43" applyFont="1" applyFill="1" applyBorder="1" applyAlignment="1" applyProtection="1">
      <alignment vertical="center"/>
      <protection locked="0"/>
    </xf>
    <xf numFmtId="0" fontId="10" fillId="0" borderId="41" xfId="43" applyFont="1" applyFill="1" applyBorder="1" applyAlignment="1" applyProtection="1">
      <alignment horizontal="center" vertical="center"/>
      <protection locked="0"/>
    </xf>
    <xf numFmtId="0" fontId="10" fillId="0" borderId="42" xfId="43" applyFont="1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>
      <alignment horizontal="center"/>
    </xf>
    <xf numFmtId="0" fontId="6" fillId="0" borderId="3" xfId="0" applyFont="1" applyFill="1" applyBorder="1" applyProtection="1">
      <protection locked="0"/>
    </xf>
    <xf numFmtId="4" fontId="5" fillId="0" borderId="3" xfId="0" applyNumberFormat="1" applyFont="1" applyFill="1" applyBorder="1" applyAlignment="1" applyProtection="1">
      <alignment horizontal="right"/>
      <protection locked="0"/>
    </xf>
    <xf numFmtId="3" fontId="5" fillId="0" borderId="3" xfId="0" applyNumberFormat="1" applyFont="1" applyFill="1" applyBorder="1" applyAlignment="1" applyProtection="1">
      <alignment horizontal="right"/>
      <protection locked="0"/>
    </xf>
    <xf numFmtId="0" fontId="0" fillId="0" borderId="11" xfId="0" applyFill="1" applyBorder="1" applyAlignment="1">
      <alignment horizontal="center"/>
    </xf>
    <xf numFmtId="0" fontId="5" fillId="0" borderId="7" xfId="40" applyFont="1" applyFill="1" applyBorder="1" applyAlignment="1" applyProtection="1">
      <alignment horizontal="right"/>
      <protection locked="0"/>
    </xf>
    <xf numFmtId="0" fontId="5" fillId="0" borderId="7" xfId="40" applyFont="1" applyFill="1" applyBorder="1" applyAlignment="1" applyProtection="1">
      <alignment horizontal="center"/>
      <protection locked="0"/>
    </xf>
    <xf numFmtId="3" fontId="5" fillId="0" borderId="7" xfId="40" applyNumberFormat="1" applyFont="1" applyFill="1" applyBorder="1" applyProtection="1">
      <protection locked="0"/>
    </xf>
    <xf numFmtId="0" fontId="0" fillId="0" borderId="31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5" fillId="0" borderId="29" xfId="40" applyFont="1" applyFill="1" applyBorder="1" applyAlignment="1" applyProtection="1">
      <alignment horizontal="right"/>
      <protection locked="0"/>
    </xf>
    <xf numFmtId="0" fontId="5" fillId="0" borderId="29" xfId="40" applyFont="1" applyFill="1" applyBorder="1" applyAlignment="1" applyProtection="1">
      <alignment horizontal="center"/>
      <protection locked="0"/>
    </xf>
    <xf numFmtId="3" fontId="5" fillId="0" borderId="29" xfId="40" applyNumberFormat="1" applyFont="1" applyFill="1" applyBorder="1" applyProtection="1">
      <protection locked="0"/>
    </xf>
    <xf numFmtId="0" fontId="0" fillId="0" borderId="23" xfId="0" applyFill="1" applyBorder="1" applyAlignment="1">
      <alignment horizontal="center"/>
    </xf>
    <xf numFmtId="0" fontId="0" fillId="0" borderId="25" xfId="0" applyFill="1" applyBorder="1"/>
    <xf numFmtId="170" fontId="6" fillId="0" borderId="26" xfId="0" applyNumberFormat="1" applyFont="1" applyFill="1" applyBorder="1"/>
    <xf numFmtId="170" fontId="0" fillId="0" borderId="24" xfId="0" applyNumberFormat="1" applyFill="1" applyBorder="1"/>
    <xf numFmtId="0" fontId="10" fillId="0" borderId="18" xfId="43" applyFont="1" applyFill="1" applyBorder="1" applyProtection="1">
      <protection locked="0"/>
    </xf>
    <xf numFmtId="4" fontId="1" fillId="0" borderId="49" xfId="43" applyNumberFormat="1" applyFont="1" applyFill="1" applyBorder="1" applyAlignment="1" applyProtection="1">
      <alignment horizontal="right"/>
      <protection locked="0"/>
    </xf>
    <xf numFmtId="3" fontId="1" fillId="0" borderId="49" xfId="43" applyNumberFormat="1" applyFont="1" applyFill="1" applyBorder="1" applyAlignment="1" applyProtection="1">
      <alignment horizontal="center"/>
      <protection locked="0"/>
    </xf>
    <xf numFmtId="4" fontId="1" fillId="0" borderId="49" xfId="43" applyNumberFormat="1" applyFill="1" applyBorder="1" applyAlignment="1" applyProtection="1">
      <alignment horizontal="right"/>
      <protection locked="0"/>
    </xf>
    <xf numFmtId="0" fontId="22" fillId="0" borderId="0" xfId="44" applyFill="1"/>
    <xf numFmtId="0" fontId="0" fillId="0" borderId="48" xfId="43" applyFont="1" applyFill="1" applyBorder="1" applyAlignment="1" applyProtection="1">
      <alignment wrapText="1"/>
      <protection locked="0"/>
    </xf>
    <xf numFmtId="0" fontId="22" fillId="0" borderId="0" xfId="44" applyFont="1" applyFill="1"/>
    <xf numFmtId="0" fontId="1" fillId="0" borderId="19" xfId="43" applyFont="1" applyFill="1" applyBorder="1" applyProtection="1">
      <protection locked="0"/>
    </xf>
    <xf numFmtId="4" fontId="1" fillId="0" borderId="19" xfId="43" applyNumberFormat="1" applyFont="1" applyFill="1" applyBorder="1" applyAlignment="1" applyProtection="1">
      <alignment horizontal="left"/>
      <protection locked="0"/>
    </xf>
    <xf numFmtId="4" fontId="0" fillId="0" borderId="3" xfId="43" applyNumberFormat="1" applyFont="1" applyFill="1" applyBorder="1" applyAlignment="1" applyProtection="1">
      <alignment horizontal="center"/>
      <protection locked="0"/>
    </xf>
    <xf numFmtId="0" fontId="23" fillId="0" borderId="19" xfId="43" applyFont="1" applyFill="1" applyBorder="1" applyProtection="1">
      <protection locked="0"/>
    </xf>
    <xf numFmtId="4" fontId="23" fillId="0" borderId="3" xfId="43" applyNumberFormat="1" applyFont="1" applyFill="1" applyBorder="1" applyAlignment="1" applyProtection="1">
      <alignment horizontal="right"/>
      <protection locked="0"/>
    </xf>
    <xf numFmtId="3" fontId="23" fillId="0" borderId="3" xfId="43" applyNumberFormat="1" applyFont="1" applyFill="1" applyBorder="1" applyAlignment="1" applyProtection="1">
      <alignment horizontal="center"/>
      <protection locked="0"/>
    </xf>
    <xf numFmtId="4" fontId="1" fillId="0" borderId="3" xfId="43" applyNumberFormat="1" applyFont="1" applyFill="1" applyBorder="1" applyAlignment="1" applyProtection="1">
      <alignment horizontal="center"/>
      <protection locked="0"/>
    </xf>
    <xf numFmtId="4" fontId="23" fillId="0" borderId="3" xfId="43" applyNumberFormat="1" applyFont="1" applyFill="1" applyBorder="1" applyAlignment="1" applyProtection="1">
      <alignment horizontal="center"/>
      <protection locked="0"/>
    </xf>
    <xf numFmtId="0" fontId="1" fillId="0" borderId="19" xfId="43" applyFill="1" applyBorder="1" applyProtection="1">
      <protection locked="0"/>
    </xf>
    <xf numFmtId="0" fontId="10" fillId="0" borderId="19" xfId="43" applyFont="1" applyFill="1" applyBorder="1" applyProtection="1">
      <protection locked="0"/>
    </xf>
    <xf numFmtId="0" fontId="0" fillId="0" borderId="19" xfId="43" applyFont="1" applyFill="1" applyBorder="1" applyAlignment="1" applyProtection="1">
      <alignment wrapText="1"/>
      <protection locked="0"/>
    </xf>
    <xf numFmtId="0" fontId="0" fillId="0" borderId="35" xfId="0" applyFill="1" applyBorder="1" applyAlignment="1">
      <alignment horizontal="center"/>
    </xf>
    <xf numFmtId="0" fontId="1" fillId="0" borderId="3" xfId="43" applyFont="1" applyFill="1" applyBorder="1" applyProtection="1">
      <protection locked="0"/>
    </xf>
    <xf numFmtId="0" fontId="0" fillId="0" borderId="3" xfId="43" applyFont="1" applyFill="1" applyBorder="1" applyProtection="1">
      <protection locked="0"/>
    </xf>
    <xf numFmtId="0" fontId="0" fillId="0" borderId="36" xfId="0" applyFill="1" applyBorder="1" applyAlignment="1">
      <alignment horizontal="center"/>
    </xf>
    <xf numFmtId="0" fontId="1" fillId="0" borderId="37" xfId="43" applyFont="1" applyFill="1" applyBorder="1" applyProtection="1">
      <protection locked="0"/>
    </xf>
    <xf numFmtId="4" fontId="1" fillId="0" borderId="37" xfId="43" applyNumberFormat="1" applyFont="1" applyFill="1" applyBorder="1" applyAlignment="1" applyProtection="1">
      <alignment horizontal="right"/>
      <protection locked="0"/>
    </xf>
    <xf numFmtId="3" fontId="1" fillId="0" borderId="37" xfId="43" applyNumberFormat="1" applyFont="1" applyFill="1" applyBorder="1" applyAlignment="1" applyProtection="1">
      <alignment horizontal="center"/>
      <protection locked="0"/>
    </xf>
    <xf numFmtId="4" fontId="1" fillId="0" borderId="37" xfId="43" applyNumberFormat="1" applyFill="1" applyBorder="1" applyAlignment="1" applyProtection="1">
      <alignment horizontal="right"/>
      <protection locked="0"/>
    </xf>
    <xf numFmtId="0" fontId="0" fillId="0" borderId="39" xfId="0" applyFill="1" applyBorder="1" applyAlignment="1">
      <alignment horizontal="center"/>
    </xf>
    <xf numFmtId="0" fontId="0" fillId="0" borderId="3" xfId="43" applyFont="1" applyFill="1" applyBorder="1" applyAlignment="1" applyProtection="1">
      <alignment wrapText="1"/>
      <protection locked="0"/>
    </xf>
    <xf numFmtId="0" fontId="23" fillId="0" borderId="3" xfId="43" applyFont="1" applyFill="1" applyBorder="1" applyProtection="1">
      <protection locked="0"/>
    </xf>
    <xf numFmtId="0" fontId="24" fillId="0" borderId="3" xfId="43" applyFont="1" applyFill="1" applyBorder="1" applyProtection="1">
      <protection locked="0"/>
    </xf>
    <xf numFmtId="4" fontId="25" fillId="0" borderId="3" xfId="43" applyNumberFormat="1" applyFont="1" applyFill="1" applyBorder="1" applyAlignment="1" applyProtection="1">
      <alignment horizontal="right"/>
      <protection locked="0"/>
    </xf>
    <xf numFmtId="3" fontId="25" fillId="0" borderId="3" xfId="43" applyNumberFormat="1" applyFont="1" applyFill="1" applyBorder="1" applyAlignment="1" applyProtection="1">
      <alignment horizontal="center"/>
      <protection locked="0"/>
    </xf>
    <xf numFmtId="0" fontId="25" fillId="0" borderId="19" xfId="43" applyFont="1" applyFill="1" applyBorder="1" applyProtection="1">
      <protection locked="0"/>
    </xf>
    <xf numFmtId="0" fontId="25" fillId="0" borderId="3" xfId="43" applyFont="1" applyFill="1" applyBorder="1" applyProtection="1">
      <protection locked="0"/>
    </xf>
    <xf numFmtId="0" fontId="10" fillId="0" borderId="3" xfId="44" applyFont="1" applyFill="1" applyBorder="1" applyProtection="1">
      <protection locked="0"/>
    </xf>
    <xf numFmtId="4" fontId="1" fillId="0" borderId="3" xfId="44" applyNumberFormat="1" applyFont="1" applyFill="1" applyBorder="1" applyAlignment="1" applyProtection="1">
      <alignment horizontal="right"/>
      <protection locked="0"/>
    </xf>
    <xf numFmtId="3" fontId="1" fillId="0" borderId="3" xfId="44" applyNumberFormat="1" applyFont="1" applyFill="1" applyBorder="1" applyAlignment="1" applyProtection="1">
      <alignment horizontal="center"/>
      <protection locked="0"/>
    </xf>
    <xf numFmtId="0" fontId="0" fillId="0" borderId="3" xfId="44" applyFont="1" applyFill="1" applyBorder="1" applyAlignment="1" applyProtection="1">
      <alignment wrapText="1"/>
      <protection locked="0"/>
    </xf>
    <xf numFmtId="3" fontId="0" fillId="0" borderId="3" xfId="43" applyNumberFormat="1" applyFont="1" applyFill="1" applyBorder="1" applyAlignment="1" applyProtection="1">
      <alignment horizontal="center"/>
      <protection locked="0"/>
    </xf>
    <xf numFmtId="0" fontId="1" fillId="0" borderId="3" xfId="44" applyFont="1" applyFill="1" applyBorder="1" applyProtection="1">
      <protection locked="0"/>
    </xf>
    <xf numFmtId="0" fontId="0" fillId="0" borderId="3" xfId="44" applyFont="1" applyFill="1" applyBorder="1" applyProtection="1">
      <protection locked="0"/>
    </xf>
    <xf numFmtId="169" fontId="22" fillId="0" borderId="27" xfId="44" applyNumberFormat="1" applyFill="1" applyBorder="1"/>
    <xf numFmtId="169" fontId="22" fillId="0" borderId="24" xfId="44" applyNumberFormat="1" applyFill="1" applyBorder="1"/>
    <xf numFmtId="0" fontId="1" fillId="0" borderId="18" xfId="43" applyFill="1" applyBorder="1" applyProtection="1">
      <protection locked="0"/>
    </xf>
    <xf numFmtId="4" fontId="1" fillId="0" borderId="43" xfId="43" applyNumberFormat="1" applyFont="1" applyFill="1" applyBorder="1" applyAlignment="1" applyProtection="1">
      <alignment horizontal="right"/>
      <protection locked="0"/>
    </xf>
    <xf numFmtId="3" fontId="1" fillId="0" borderId="46" xfId="43" applyNumberFormat="1" applyFill="1" applyBorder="1" applyAlignment="1" applyProtection="1">
      <alignment horizontal="center"/>
      <protection locked="0"/>
    </xf>
    <xf numFmtId="4" fontId="1" fillId="0" borderId="44" xfId="43" applyNumberFormat="1" applyFill="1" applyBorder="1" applyAlignment="1" applyProtection="1">
      <alignment horizontal="right"/>
      <protection locked="0"/>
    </xf>
    <xf numFmtId="4" fontId="1" fillId="0" borderId="40" xfId="43" applyNumberFormat="1" applyFont="1" applyFill="1" applyBorder="1" applyAlignment="1" applyProtection="1">
      <alignment horizontal="right"/>
      <protection locked="0"/>
    </xf>
    <xf numFmtId="3" fontId="1" fillId="0" borderId="3" xfId="43" applyNumberFormat="1" applyFill="1" applyBorder="1" applyAlignment="1" applyProtection="1">
      <alignment horizontal="center"/>
      <protection locked="0"/>
    </xf>
    <xf numFmtId="4" fontId="1" fillId="0" borderId="45" xfId="43" applyNumberFormat="1" applyFill="1" applyBorder="1" applyAlignment="1" applyProtection="1">
      <alignment horizontal="right"/>
      <protection locked="0"/>
    </xf>
    <xf numFmtId="0" fontId="1" fillId="0" borderId="19" xfId="43" applyFont="1" applyFill="1" applyBorder="1" applyAlignment="1" applyProtection="1">
      <alignment wrapText="1"/>
      <protection locked="0"/>
    </xf>
    <xf numFmtId="4" fontId="1" fillId="0" borderId="45" xfId="43" applyNumberFormat="1" applyFont="1" applyFill="1" applyBorder="1" applyAlignment="1" applyProtection="1">
      <alignment horizontal="right"/>
      <protection locked="0"/>
    </xf>
    <xf numFmtId="4" fontId="25" fillId="0" borderId="40" xfId="43" applyNumberFormat="1" applyFont="1" applyFill="1" applyBorder="1" applyAlignment="1" applyProtection="1">
      <alignment horizontal="right"/>
      <protection locked="0"/>
    </xf>
    <xf numFmtId="4" fontId="25" fillId="0" borderId="45" xfId="43" applyNumberFormat="1" applyFont="1" applyFill="1" applyBorder="1" applyAlignment="1" applyProtection="1">
      <alignment horizontal="right"/>
      <protection locked="0"/>
    </xf>
    <xf numFmtId="0" fontId="10" fillId="0" borderId="19" xfId="44" applyFont="1" applyFill="1" applyBorder="1" applyProtection="1">
      <protection locked="0"/>
    </xf>
    <xf numFmtId="4" fontId="1" fillId="0" borderId="40" xfId="44" applyNumberFormat="1" applyFont="1" applyFill="1" applyBorder="1" applyAlignment="1" applyProtection="1">
      <alignment horizontal="right"/>
      <protection locked="0"/>
    </xf>
    <xf numFmtId="4" fontId="1" fillId="0" borderId="45" xfId="44" applyNumberFormat="1" applyFont="1" applyFill="1" applyBorder="1" applyAlignment="1" applyProtection="1">
      <alignment horizontal="right"/>
      <protection locked="0"/>
    </xf>
    <xf numFmtId="0" fontId="0" fillId="0" borderId="40" xfId="44" applyFont="1" applyFill="1" applyBorder="1" applyProtection="1">
      <protection locked="0"/>
    </xf>
    <xf numFmtId="3" fontId="1" fillId="0" borderId="47" xfId="44" applyNumberFormat="1" applyFont="1" applyFill="1" applyBorder="1" applyAlignment="1" applyProtection="1">
      <alignment horizontal="center"/>
      <protection locked="0"/>
    </xf>
    <xf numFmtId="0" fontId="10" fillId="0" borderId="14" xfId="43" applyFont="1" applyFill="1" applyBorder="1" applyProtection="1">
      <protection locked="0"/>
    </xf>
    <xf numFmtId="0" fontId="1" fillId="0" borderId="14" xfId="43" applyFont="1" applyFill="1" applyBorder="1" applyAlignment="1" applyProtection="1">
      <alignment horizontal="right"/>
      <protection locked="0"/>
    </xf>
    <xf numFmtId="0" fontId="1" fillId="0" borderId="14" xfId="43" applyFill="1" applyBorder="1" applyAlignment="1" applyProtection="1">
      <alignment horizontal="center"/>
      <protection locked="0"/>
    </xf>
    <xf numFmtId="0" fontId="1" fillId="0" borderId="14" xfId="43" applyFill="1" applyBorder="1" applyProtection="1">
      <protection locked="0"/>
    </xf>
    <xf numFmtId="171" fontId="10" fillId="0" borderId="13" xfId="43" applyNumberFormat="1" applyFont="1" applyFill="1" applyBorder="1" applyProtection="1">
      <protection locked="0"/>
    </xf>
    <xf numFmtId="169" fontId="22" fillId="0" borderId="24" xfId="44" applyNumberFormat="1" applyFont="1" applyFill="1" applyBorder="1"/>
    <xf numFmtId="0" fontId="0" fillId="0" borderId="50" xfId="0" applyFill="1" applyBorder="1" applyAlignment="1">
      <alignment horizontal="center"/>
    </xf>
    <xf numFmtId="0" fontId="5" fillId="0" borderId="51" xfId="3" applyFont="1" applyFill="1" applyBorder="1" applyAlignment="1">
      <alignment horizontal="left" vertical="center" wrapText="1"/>
    </xf>
    <xf numFmtId="0" fontId="5" fillId="0" borderId="51" xfId="40" applyFont="1" applyFill="1" applyBorder="1" applyAlignment="1" applyProtection="1">
      <alignment horizontal="right"/>
      <protection locked="0"/>
    </xf>
    <xf numFmtId="0" fontId="5" fillId="0" borderId="51" xfId="40" applyFont="1" applyFill="1" applyBorder="1" applyAlignment="1" applyProtection="1">
      <alignment horizontal="center"/>
      <protection locked="0"/>
    </xf>
    <xf numFmtId="3" fontId="5" fillId="0" borderId="51" xfId="40" applyNumberFormat="1" applyFont="1" applyFill="1" applyBorder="1" applyProtection="1">
      <protection locked="0"/>
    </xf>
    <xf numFmtId="3" fontId="5" fillId="0" borderId="52" xfId="41" applyNumberFormat="1" applyFont="1" applyFill="1" applyBorder="1" applyAlignment="1" applyProtection="1">
      <alignment horizontal="right"/>
    </xf>
    <xf numFmtId="0" fontId="0" fillId="0" borderId="53" xfId="0" applyFill="1" applyBorder="1" applyAlignment="1">
      <alignment horizontal="center"/>
    </xf>
    <xf numFmtId="0" fontId="1" fillId="0" borderId="47" xfId="44" applyFont="1" applyFill="1" applyBorder="1" applyProtection="1">
      <protection locked="0"/>
    </xf>
    <xf numFmtId="4" fontId="1" fillId="0" borderId="47" xfId="44" applyNumberFormat="1" applyFont="1" applyFill="1" applyBorder="1" applyAlignment="1" applyProtection="1">
      <alignment horizontal="right"/>
      <protection locked="0"/>
    </xf>
    <xf numFmtId="4" fontId="10" fillId="0" borderId="54" xfId="46" applyNumberFormat="1" applyFont="1" applyFill="1" applyBorder="1" applyAlignment="1" applyProtection="1">
      <alignment horizontal="right"/>
    </xf>
    <xf numFmtId="0" fontId="10" fillId="0" borderId="0" xfId="43" applyFont="1" applyFill="1" applyBorder="1" applyProtection="1">
      <protection locked="0"/>
    </xf>
    <xf numFmtId="0" fontId="1" fillId="0" borderId="0" xfId="43" applyFont="1" applyFill="1" applyBorder="1" applyAlignment="1" applyProtection="1">
      <alignment horizontal="right"/>
      <protection locked="0"/>
    </xf>
    <xf numFmtId="0" fontId="1" fillId="0" borderId="0" xfId="43" applyFill="1" applyBorder="1" applyAlignment="1" applyProtection="1">
      <alignment horizontal="center"/>
      <protection locked="0"/>
    </xf>
    <xf numFmtId="0" fontId="1" fillId="0" borderId="0" xfId="43" applyFill="1" applyBorder="1" applyProtection="1">
      <protection locked="0"/>
    </xf>
    <xf numFmtId="171" fontId="10" fillId="0" borderId="55" xfId="43" applyNumberFormat="1" applyFont="1" applyFill="1" applyBorder="1" applyProtection="1">
      <protection locked="0"/>
    </xf>
    <xf numFmtId="0" fontId="0" fillId="0" borderId="14" xfId="0" applyFill="1" applyBorder="1" applyAlignment="1">
      <alignment horizontal="center"/>
    </xf>
    <xf numFmtId="0" fontId="1" fillId="0" borderId="14" xfId="43" applyFont="1" applyFill="1" applyBorder="1" applyProtection="1">
      <protection locked="0"/>
    </xf>
    <xf numFmtId="4" fontId="1" fillId="0" borderId="14" xfId="43" applyNumberFormat="1" applyFont="1" applyFill="1" applyBorder="1" applyAlignment="1" applyProtection="1">
      <alignment horizontal="right"/>
      <protection locked="0"/>
    </xf>
    <xf numFmtId="3" fontId="1" fillId="0" borderId="14" xfId="43" applyNumberFormat="1" applyFont="1" applyFill="1" applyBorder="1" applyAlignment="1" applyProtection="1">
      <alignment horizontal="center"/>
      <protection locked="0"/>
    </xf>
    <xf numFmtId="4" fontId="1" fillId="0" borderId="14" xfId="43" applyNumberFormat="1" applyFill="1" applyBorder="1" applyAlignment="1" applyProtection="1">
      <alignment horizontal="right"/>
      <protection locked="0"/>
    </xf>
    <xf numFmtId="4" fontId="10" fillId="0" borderId="14" xfId="45" applyNumberFormat="1" applyFont="1" applyFill="1" applyBorder="1" applyAlignment="1" applyProtection="1">
      <alignment horizontal="right"/>
    </xf>
    <xf numFmtId="0" fontId="0" fillId="0" borderId="0" xfId="0" applyFill="1" applyBorder="1" applyAlignment="1">
      <alignment horizontal="center"/>
    </xf>
    <xf numFmtId="0" fontId="1" fillId="0" borderId="56" xfId="44" applyFont="1" applyFill="1" applyBorder="1" applyProtection="1">
      <protection locked="0"/>
    </xf>
    <xf numFmtId="4" fontId="1" fillId="0" borderId="56" xfId="44" applyNumberFormat="1" applyFont="1" applyFill="1" applyBorder="1" applyAlignment="1" applyProtection="1">
      <alignment horizontal="right"/>
      <protection locked="0"/>
    </xf>
    <xf numFmtId="3" fontId="1" fillId="0" borderId="56" xfId="44" applyNumberFormat="1" applyFont="1" applyFill="1" applyBorder="1" applyAlignment="1" applyProtection="1">
      <alignment horizontal="center"/>
      <protection locked="0"/>
    </xf>
    <xf numFmtId="4" fontId="10" fillId="0" borderId="56" xfId="46" applyNumberFormat="1" applyFont="1" applyFill="1" applyBorder="1" applyAlignment="1" applyProtection="1">
      <alignment horizontal="right"/>
    </xf>
    <xf numFmtId="0" fontId="0" fillId="0" borderId="57" xfId="0" applyFill="1" applyBorder="1" applyAlignment="1">
      <alignment horizontal="center"/>
    </xf>
    <xf numFmtId="0" fontId="1" fillId="0" borderId="58" xfId="44" applyFont="1" applyFill="1" applyBorder="1" applyProtection="1">
      <protection locked="0"/>
    </xf>
    <xf numFmtId="4" fontId="1" fillId="0" borderId="59" xfId="44" applyNumberFormat="1" applyFont="1" applyFill="1" applyBorder="1" applyAlignment="1" applyProtection="1">
      <alignment horizontal="right"/>
      <protection locked="0"/>
    </xf>
    <xf numFmtId="3" fontId="1" fillId="0" borderId="60" xfId="44" applyNumberFormat="1" applyFont="1" applyFill="1" applyBorder="1" applyAlignment="1" applyProtection="1">
      <alignment horizontal="center"/>
      <protection locked="0"/>
    </xf>
    <xf numFmtId="4" fontId="1" fillId="0" borderId="61" xfId="44" applyNumberFormat="1" applyFont="1" applyFill="1" applyBorder="1" applyAlignment="1" applyProtection="1">
      <alignment horizontal="right"/>
      <protection locked="0"/>
    </xf>
    <xf numFmtId="4" fontId="10" fillId="0" borderId="62" xfId="46" applyNumberFormat="1" applyFont="1" applyFill="1" applyBorder="1" applyAlignment="1" applyProtection="1">
      <alignment horizontal="right"/>
    </xf>
    <xf numFmtId="0" fontId="0" fillId="0" borderId="5" xfId="0" applyFill="1" applyBorder="1" applyAlignment="1">
      <alignment horizontal="center"/>
    </xf>
    <xf numFmtId="170" fontId="0" fillId="0" borderId="4" xfId="0" applyNumberFormat="1" applyBorder="1"/>
    <xf numFmtId="0" fontId="0" fillId="0" borderId="6" xfId="0" applyBorder="1"/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20" fillId="0" borderId="15" xfId="0" applyFont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170" fontId="20" fillId="0" borderId="16" xfId="0" applyNumberFormat="1" applyFont="1" applyBorder="1"/>
    <xf numFmtId="0" fontId="20" fillId="0" borderId="17" xfId="0" applyFont="1" applyBorder="1"/>
    <xf numFmtId="0" fontId="0" fillId="0" borderId="4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19" fillId="0" borderId="0" xfId="3" applyFont="1" applyFill="1" applyAlignment="1">
      <alignment horizontal="left" vertical="center" wrapText="1"/>
    </xf>
    <xf numFmtId="0" fontId="0" fillId="0" borderId="63" xfId="0" applyBorder="1"/>
    <xf numFmtId="170" fontId="0" fillId="0" borderId="6" xfId="0" applyNumberFormat="1" applyBorder="1"/>
    <xf numFmtId="0" fontId="0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8" fillId="0" borderId="0" xfId="3" applyFont="1" applyFill="1" applyAlignment="1">
      <alignment horizontal="left" vertical="center" wrapText="1"/>
    </xf>
    <xf numFmtId="0" fontId="0" fillId="0" borderId="25" xfId="0" applyFill="1" applyBorder="1"/>
    <xf numFmtId="0" fontId="0" fillId="0" borderId="26" xfId="0" applyFill="1" applyBorder="1"/>
    <xf numFmtId="0" fontId="0" fillId="0" borderId="25" xfId="0" applyFont="1" applyFill="1" applyBorder="1"/>
    <xf numFmtId="0" fontId="0" fillId="0" borderId="26" xfId="0" applyFont="1" applyFill="1" applyBorder="1"/>
  </cellXfs>
  <cellStyles count="48">
    <cellStyle name="1D čísla" xfId="5"/>
    <cellStyle name="2D čísla" xfId="6"/>
    <cellStyle name="3D čísla" xfId="7"/>
    <cellStyle name="Celá čísla" xfId="8"/>
    <cellStyle name="CenaJednPolozky" xfId="9"/>
    <cellStyle name="CenaPolozkyCelk" xfId="10"/>
    <cellStyle name="CisloOddilu" xfId="11"/>
    <cellStyle name="CisloPolozky" xfId="12"/>
    <cellStyle name="CisloSpecif" xfId="13"/>
    <cellStyle name="Dolní index" xfId="1"/>
    <cellStyle name="Hlavička" xfId="14"/>
    <cellStyle name="HmotnJednPolozky" xfId="15"/>
    <cellStyle name="HmotnPolozkyCelk" xfId="16"/>
    <cellStyle name="Horní index" xfId="2"/>
    <cellStyle name="měny 2" xfId="17"/>
    <cellStyle name="měny_List1" xfId="42"/>
    <cellStyle name="měny_List1 2" xfId="46"/>
    <cellStyle name="měny_List2" xfId="41"/>
    <cellStyle name="měny_List2 2" xfId="45"/>
    <cellStyle name="MJPolozky" xfId="18"/>
    <cellStyle name="MnozstviPolozky" xfId="19"/>
    <cellStyle name="Nadpis listu" xfId="20"/>
    <cellStyle name="NazevOddilu" xfId="21"/>
    <cellStyle name="NazevPolozky" xfId="22"/>
    <cellStyle name="NazevSouctuOddilu" xfId="23"/>
    <cellStyle name="Normální" xfId="0" builtinId="0"/>
    <cellStyle name="Normální 10" xfId="44"/>
    <cellStyle name="normální 2" xfId="24"/>
    <cellStyle name="normální 2 2" xfId="25"/>
    <cellStyle name="normální 2 3" xfId="26"/>
    <cellStyle name="Normální 2 4" xfId="47"/>
    <cellStyle name="Normální 3" xfId="27"/>
    <cellStyle name="Normální 4" xfId="28"/>
    <cellStyle name="Normální 5" xfId="29"/>
    <cellStyle name="Normální 6" xfId="30"/>
    <cellStyle name="Normální 7" xfId="31"/>
    <cellStyle name="Normální 8" xfId="32"/>
    <cellStyle name="Normální 9" xfId="33"/>
    <cellStyle name="normální_&amp; VZOR ALKORPLAN Skimmer" xfId="3"/>
    <cellStyle name="normální_List2" xfId="40"/>
    <cellStyle name="normální_List2 2" xfId="43"/>
    <cellStyle name="Podhlavička" xfId="34"/>
    <cellStyle name="PoradCisloPolozky" xfId="35"/>
    <cellStyle name="pozice" xfId="36"/>
    <cellStyle name="ProcentoPrirazPol" xfId="37"/>
    <cellStyle name="Průměr" xfId="4"/>
    <cellStyle name="SoucetHmotOddilu" xfId="38"/>
    <cellStyle name="SoucetMontaziOddilu 2" xfId="3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442C9E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I17"/>
  <sheetViews>
    <sheetView zoomScale="130" zoomScaleNormal="130" workbookViewId="0"/>
  </sheetViews>
  <sheetFormatPr defaultRowHeight="12.75" x14ac:dyDescent="0.2"/>
  <cols>
    <col min="1" max="1" width="11.140625" customWidth="1"/>
    <col min="5" max="5" width="9.140625" customWidth="1"/>
    <col min="6" max="6" width="13.28515625" customWidth="1"/>
  </cols>
  <sheetData>
    <row r="7" spans="1:9" ht="25.5" customHeight="1" x14ac:dyDescent="0.2">
      <c r="B7" s="177" t="s">
        <v>98</v>
      </c>
      <c r="C7" s="177"/>
      <c r="D7" s="177"/>
      <c r="E7" s="177"/>
      <c r="F7" s="177"/>
      <c r="G7" s="177"/>
      <c r="H7" s="177"/>
      <c r="I7" s="177"/>
    </row>
    <row r="8" spans="1:9" x14ac:dyDescent="0.2">
      <c r="B8" s="3"/>
      <c r="C8" s="3"/>
      <c r="D8" s="3"/>
      <c r="E8" s="3"/>
      <c r="F8" s="3"/>
      <c r="G8" s="3"/>
      <c r="H8" s="3"/>
    </row>
    <row r="9" spans="1:9" ht="24" customHeight="1" x14ac:dyDescent="0.2">
      <c r="A9" s="4"/>
      <c r="B9" s="174" t="s">
        <v>50</v>
      </c>
      <c r="C9" s="175"/>
      <c r="D9" s="175"/>
      <c r="E9" s="175"/>
      <c r="F9" s="176"/>
      <c r="G9" s="180" t="s">
        <v>51</v>
      </c>
      <c r="H9" s="181"/>
    </row>
    <row r="10" spans="1:9" ht="19.5" customHeight="1" x14ac:dyDescent="0.2">
      <c r="A10" s="4"/>
      <c r="B10" s="166" t="s">
        <v>99</v>
      </c>
      <c r="C10" s="167"/>
      <c r="D10" s="167"/>
      <c r="E10" s="167"/>
      <c r="F10" s="168"/>
      <c r="G10" s="164">
        <f>pára!F47</f>
        <v>0</v>
      </c>
      <c r="H10" s="179"/>
    </row>
    <row r="11" spans="1:9" ht="19.5" customHeight="1" x14ac:dyDescent="0.2">
      <c r="A11" s="4"/>
      <c r="B11" s="166" t="s">
        <v>100</v>
      </c>
      <c r="C11" s="167"/>
      <c r="D11" s="167"/>
      <c r="E11" s="167"/>
      <c r="F11" s="168"/>
      <c r="G11" s="164">
        <f>'parní kabina'!F59</f>
        <v>0</v>
      </c>
      <c r="H11" s="179"/>
    </row>
    <row r="12" spans="1:9" ht="19.5" customHeight="1" x14ac:dyDescent="0.2">
      <c r="A12" s="4"/>
      <c r="B12" s="166" t="s">
        <v>54</v>
      </c>
      <c r="C12" s="167"/>
      <c r="D12" s="167"/>
      <c r="E12" s="167"/>
      <c r="F12" s="168"/>
      <c r="G12" s="164">
        <f>sprcha!F48</f>
        <v>0</v>
      </c>
      <c r="H12" s="179"/>
    </row>
    <row r="13" spans="1:9" ht="13.5" thickBot="1" x14ac:dyDescent="0.25">
      <c r="A13" s="5"/>
      <c r="B13" s="178"/>
      <c r="C13" s="178"/>
      <c r="D13" s="178"/>
      <c r="E13" s="178"/>
      <c r="F13" s="178"/>
      <c r="G13" s="178"/>
      <c r="H13" s="178"/>
    </row>
    <row r="14" spans="1:9" ht="19.5" customHeight="1" thickBot="1" x14ac:dyDescent="0.25">
      <c r="B14" s="169" t="s">
        <v>46</v>
      </c>
      <c r="C14" s="170"/>
      <c r="D14" s="170"/>
      <c r="E14" s="170"/>
      <c r="F14" s="170"/>
      <c r="G14" s="172">
        <f>SUM(G10:H12)</f>
        <v>0</v>
      </c>
      <c r="H14" s="173"/>
    </row>
    <row r="15" spans="1:9" ht="10.5" customHeight="1" x14ac:dyDescent="0.2">
      <c r="B15" s="171"/>
      <c r="C15" s="171"/>
      <c r="D15" s="171"/>
      <c r="E15" s="171"/>
      <c r="F15" s="171"/>
      <c r="G15" s="171"/>
      <c r="H15" s="171"/>
      <c r="I15" s="5"/>
    </row>
    <row r="16" spans="1:9" ht="17.25" customHeight="1" x14ac:dyDescent="0.2">
      <c r="A16" s="4"/>
      <c r="B16" s="166" t="s">
        <v>48</v>
      </c>
      <c r="C16" s="167"/>
      <c r="D16" s="167"/>
      <c r="E16" s="167"/>
      <c r="F16" s="168"/>
      <c r="G16" s="164">
        <f>G14*0.21</f>
        <v>0</v>
      </c>
      <c r="H16" s="165"/>
    </row>
    <row r="17" spans="1:8" ht="20.25" customHeight="1" x14ac:dyDescent="0.2">
      <c r="A17" s="4"/>
      <c r="B17" s="166" t="s">
        <v>49</v>
      </c>
      <c r="C17" s="167"/>
      <c r="D17" s="167"/>
      <c r="E17" s="167"/>
      <c r="F17" s="168"/>
      <c r="G17" s="164">
        <f>SUM(B14:H16)</f>
        <v>0</v>
      </c>
      <c r="H17" s="165"/>
    </row>
  </sheetData>
  <mergeCells count="17">
    <mergeCell ref="B12:F12"/>
    <mergeCell ref="B10:F10"/>
    <mergeCell ref="B9:F9"/>
    <mergeCell ref="B7:I7"/>
    <mergeCell ref="G16:H16"/>
    <mergeCell ref="B13:H13"/>
    <mergeCell ref="G10:H10"/>
    <mergeCell ref="G11:H11"/>
    <mergeCell ref="G12:H12"/>
    <mergeCell ref="G9:H9"/>
    <mergeCell ref="B11:F11"/>
    <mergeCell ref="G17:H17"/>
    <mergeCell ref="B16:F16"/>
    <mergeCell ref="B14:F14"/>
    <mergeCell ref="B17:F17"/>
    <mergeCell ref="B15:H15"/>
    <mergeCell ref="G14:H14"/>
  </mergeCells>
  <pageMargins left="0.42" right="0.2" top="0.5" bottom="0.41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zoomScale="130" zoomScaleNormal="130" workbookViewId="0"/>
  </sheetViews>
  <sheetFormatPr defaultRowHeight="12.75" x14ac:dyDescent="0.2"/>
  <cols>
    <col min="1" max="1" width="4.140625" style="41" customWidth="1"/>
    <col min="2" max="2" width="52.85546875" style="42" customWidth="1"/>
    <col min="3" max="3" width="8" style="42" customWidth="1"/>
    <col min="4" max="4" width="6" style="42" customWidth="1"/>
    <col min="5" max="5" width="11.5703125" style="42" customWidth="1"/>
    <col min="6" max="6" width="14.28515625" style="42" customWidth="1"/>
    <col min="7" max="16384" width="9.140625" style="42"/>
  </cols>
  <sheetData>
    <row r="1" spans="1:6" ht="39" customHeight="1" x14ac:dyDescent="0.2">
      <c r="B1" s="182" t="s">
        <v>101</v>
      </c>
      <c r="C1" s="182"/>
      <c r="D1" s="182"/>
      <c r="E1" s="182"/>
      <c r="F1" s="182"/>
    </row>
    <row r="2" spans="1:6" x14ac:dyDescent="0.2">
      <c r="A2" s="43"/>
      <c r="B2" s="44"/>
      <c r="C2" s="44"/>
      <c r="D2" s="44"/>
      <c r="E2" s="44"/>
      <c r="F2" s="44"/>
    </row>
    <row r="3" spans="1:6" ht="26.25" customHeight="1" x14ac:dyDescent="0.2">
      <c r="A3" s="45" t="s">
        <v>94</v>
      </c>
      <c r="B3" s="46" t="s">
        <v>5</v>
      </c>
      <c r="C3" s="47" t="s">
        <v>8</v>
      </c>
      <c r="D3" s="47" t="s">
        <v>45</v>
      </c>
      <c r="E3" s="47" t="s">
        <v>1</v>
      </c>
      <c r="F3" s="48" t="s">
        <v>4</v>
      </c>
    </row>
    <row r="4" spans="1:6" x14ac:dyDescent="0.2">
      <c r="A4" s="49"/>
      <c r="B4" s="50" t="s">
        <v>97</v>
      </c>
      <c r="C4" s="51"/>
      <c r="D4" s="52"/>
      <c r="E4" s="52"/>
      <c r="F4" s="8"/>
    </row>
    <row r="5" spans="1:6" ht="25.5" x14ac:dyDescent="0.2">
      <c r="A5" s="49">
        <v>1</v>
      </c>
      <c r="B5" s="1" t="s">
        <v>132</v>
      </c>
      <c r="C5" s="11">
        <v>1</v>
      </c>
      <c r="D5" s="12" t="s">
        <v>0</v>
      </c>
      <c r="E5" s="13"/>
      <c r="F5" s="7"/>
    </row>
    <row r="6" spans="1:6" ht="51" x14ac:dyDescent="0.2">
      <c r="A6" s="49">
        <v>2</v>
      </c>
      <c r="B6" s="1" t="s">
        <v>95</v>
      </c>
      <c r="C6" s="11">
        <v>1</v>
      </c>
      <c r="D6" s="12" t="s">
        <v>0</v>
      </c>
      <c r="E6" s="13"/>
      <c r="F6" s="7"/>
    </row>
    <row r="7" spans="1:6" x14ac:dyDescent="0.2">
      <c r="A7" s="49"/>
      <c r="B7" s="1" t="s">
        <v>125</v>
      </c>
      <c r="C7" s="11">
        <v>1</v>
      </c>
      <c r="D7" s="12" t="s">
        <v>0</v>
      </c>
      <c r="E7" s="13"/>
      <c r="F7" s="7"/>
    </row>
    <row r="8" spans="1:6" ht="25.5" x14ac:dyDescent="0.2">
      <c r="A8" s="49"/>
      <c r="B8" s="1" t="s">
        <v>128</v>
      </c>
      <c r="C8" s="11">
        <v>1</v>
      </c>
      <c r="D8" s="12" t="s">
        <v>0</v>
      </c>
      <c r="E8" s="13"/>
      <c r="F8" s="7"/>
    </row>
    <row r="9" spans="1:6" x14ac:dyDescent="0.2">
      <c r="A9" s="49"/>
      <c r="B9" s="1" t="s">
        <v>33</v>
      </c>
      <c r="C9" s="11">
        <v>1.5</v>
      </c>
      <c r="D9" s="12" t="s">
        <v>32</v>
      </c>
      <c r="E9" s="13"/>
      <c r="F9" s="7"/>
    </row>
    <row r="10" spans="1:6" ht="25.5" x14ac:dyDescent="0.2">
      <c r="A10" s="49"/>
      <c r="B10" s="1" t="s">
        <v>31</v>
      </c>
      <c r="C10" s="11">
        <v>11</v>
      </c>
      <c r="D10" s="12" t="s">
        <v>32</v>
      </c>
      <c r="E10" s="13"/>
      <c r="F10" s="7"/>
    </row>
    <row r="11" spans="1:6" x14ac:dyDescent="0.2">
      <c r="A11" s="49">
        <v>3</v>
      </c>
      <c r="B11" s="1" t="s">
        <v>34</v>
      </c>
      <c r="C11" s="11">
        <v>1</v>
      </c>
      <c r="D11" s="12" t="s">
        <v>0</v>
      </c>
      <c r="E11" s="13"/>
      <c r="F11" s="7"/>
    </row>
    <row r="12" spans="1:6" ht="25.5" x14ac:dyDescent="0.2">
      <c r="A12" s="49">
        <v>4</v>
      </c>
      <c r="B12" s="1" t="s">
        <v>35</v>
      </c>
      <c r="C12" s="11">
        <v>1</v>
      </c>
      <c r="D12" s="12" t="s">
        <v>0</v>
      </c>
      <c r="E12" s="13"/>
      <c r="F12" s="7"/>
    </row>
    <row r="13" spans="1:6" x14ac:dyDescent="0.2">
      <c r="A13" s="49">
        <v>5</v>
      </c>
      <c r="B13" s="1" t="s">
        <v>93</v>
      </c>
      <c r="C13" s="11"/>
      <c r="D13" s="12"/>
      <c r="E13" s="13"/>
      <c r="F13" s="7"/>
    </row>
    <row r="14" spans="1:6" x14ac:dyDescent="0.2">
      <c r="A14" s="49">
        <v>6</v>
      </c>
      <c r="B14" s="1" t="s">
        <v>127</v>
      </c>
      <c r="C14" s="11">
        <v>1</v>
      </c>
      <c r="D14" s="12" t="s">
        <v>0</v>
      </c>
      <c r="E14" s="13"/>
      <c r="F14" s="7"/>
    </row>
    <row r="15" spans="1:6" ht="25.5" x14ac:dyDescent="0.2">
      <c r="A15" s="49">
        <v>7</v>
      </c>
      <c r="B15" s="1" t="s">
        <v>29</v>
      </c>
      <c r="C15" s="11">
        <v>2</v>
      </c>
      <c r="D15" s="12" t="s">
        <v>0</v>
      </c>
      <c r="E15" s="13"/>
      <c r="F15" s="7"/>
    </row>
    <row r="16" spans="1:6" ht="25.5" x14ac:dyDescent="0.2">
      <c r="A16" s="49"/>
      <c r="B16" s="1" t="s">
        <v>41</v>
      </c>
      <c r="C16" s="11">
        <v>1</v>
      </c>
      <c r="D16" s="12" t="s">
        <v>0</v>
      </c>
      <c r="E16" s="13"/>
      <c r="F16" s="7"/>
    </row>
    <row r="17" spans="1:6" x14ac:dyDescent="0.2">
      <c r="A17" s="49">
        <v>8</v>
      </c>
      <c r="B17" s="1" t="s">
        <v>40</v>
      </c>
      <c r="C17" s="11">
        <v>1</v>
      </c>
      <c r="D17" s="12" t="s">
        <v>0</v>
      </c>
      <c r="E17" s="13"/>
      <c r="F17" s="7"/>
    </row>
    <row r="18" spans="1:6" x14ac:dyDescent="0.2">
      <c r="A18" s="49">
        <v>9</v>
      </c>
      <c r="B18" s="1" t="s">
        <v>122</v>
      </c>
      <c r="C18" s="11">
        <v>1</v>
      </c>
      <c r="D18" s="12" t="s">
        <v>0</v>
      </c>
      <c r="E18" s="13"/>
      <c r="F18" s="7"/>
    </row>
    <row r="19" spans="1:6" x14ac:dyDescent="0.2">
      <c r="A19" s="49">
        <v>10</v>
      </c>
      <c r="B19" s="1" t="s">
        <v>123</v>
      </c>
      <c r="C19" s="11">
        <v>1</v>
      </c>
      <c r="D19" s="12" t="s">
        <v>0</v>
      </c>
      <c r="E19" s="13"/>
      <c r="F19" s="7"/>
    </row>
    <row r="20" spans="1:6" ht="40.5" x14ac:dyDescent="0.2">
      <c r="A20" s="53">
        <v>11</v>
      </c>
      <c r="B20" s="2" t="s">
        <v>47</v>
      </c>
      <c r="C20" s="54">
        <v>1</v>
      </c>
      <c r="D20" s="55" t="s">
        <v>0</v>
      </c>
      <c r="E20" s="56"/>
      <c r="F20" s="7"/>
    </row>
    <row r="21" spans="1:6" x14ac:dyDescent="0.2">
      <c r="A21" s="49"/>
      <c r="B21" s="1" t="s">
        <v>42</v>
      </c>
      <c r="C21" s="11">
        <v>1</v>
      </c>
      <c r="D21" s="12" t="s">
        <v>0</v>
      </c>
      <c r="E21" s="13"/>
      <c r="F21" s="7"/>
    </row>
    <row r="22" spans="1:6" x14ac:dyDescent="0.2">
      <c r="A22" s="49"/>
      <c r="B22" s="1" t="s">
        <v>43</v>
      </c>
      <c r="C22" s="11">
        <v>24</v>
      </c>
      <c r="D22" s="12" t="s">
        <v>32</v>
      </c>
      <c r="E22" s="13"/>
      <c r="F22" s="9"/>
    </row>
    <row r="23" spans="1:6" x14ac:dyDescent="0.2">
      <c r="A23" s="49"/>
      <c r="B23" s="1" t="s">
        <v>39</v>
      </c>
      <c r="C23" s="11">
        <v>1</v>
      </c>
      <c r="D23" s="12" t="s">
        <v>0</v>
      </c>
      <c r="E23" s="13"/>
      <c r="F23" s="9"/>
    </row>
    <row r="24" spans="1:6" x14ac:dyDescent="0.2">
      <c r="A24" s="49">
        <v>12</v>
      </c>
      <c r="B24" s="1" t="s">
        <v>117</v>
      </c>
      <c r="C24" s="11">
        <v>3</v>
      </c>
      <c r="D24" s="12" t="s">
        <v>0</v>
      </c>
      <c r="E24" s="13"/>
      <c r="F24" s="9"/>
    </row>
    <row r="25" spans="1:6" x14ac:dyDescent="0.2">
      <c r="A25" s="49"/>
      <c r="B25" s="1" t="s">
        <v>38</v>
      </c>
      <c r="C25" s="11">
        <v>1</v>
      </c>
      <c r="D25" s="12" t="s">
        <v>0</v>
      </c>
      <c r="E25" s="13"/>
      <c r="F25" s="9"/>
    </row>
    <row r="26" spans="1:6" ht="30.75" customHeight="1" x14ac:dyDescent="0.2">
      <c r="A26" s="49">
        <v>13</v>
      </c>
      <c r="B26" s="1" t="s">
        <v>124</v>
      </c>
      <c r="C26" s="11">
        <v>1</v>
      </c>
      <c r="D26" s="12" t="s">
        <v>0</v>
      </c>
      <c r="E26" s="13"/>
      <c r="F26" s="9"/>
    </row>
    <row r="27" spans="1:6" ht="42.75" x14ac:dyDescent="0.2">
      <c r="A27" s="57">
        <v>14</v>
      </c>
      <c r="B27" s="18" t="s">
        <v>126</v>
      </c>
      <c r="C27" s="19">
        <v>1</v>
      </c>
      <c r="D27" s="20" t="s">
        <v>0</v>
      </c>
      <c r="E27" s="21"/>
      <c r="F27" s="17"/>
    </row>
    <row r="28" spans="1:6" ht="38.25" x14ac:dyDescent="0.2">
      <c r="A28" s="49">
        <v>15</v>
      </c>
      <c r="B28" s="1" t="s">
        <v>27</v>
      </c>
      <c r="C28" s="11">
        <v>1</v>
      </c>
      <c r="D28" s="12" t="s">
        <v>0</v>
      </c>
      <c r="E28" s="13"/>
      <c r="F28" s="7"/>
    </row>
    <row r="29" spans="1:6" x14ac:dyDescent="0.2">
      <c r="A29" s="49">
        <v>16</v>
      </c>
      <c r="B29" s="1" t="s">
        <v>26</v>
      </c>
      <c r="C29" s="11">
        <v>1</v>
      </c>
      <c r="D29" s="12" t="s">
        <v>0</v>
      </c>
      <c r="E29" s="13"/>
      <c r="F29" s="7"/>
    </row>
    <row r="30" spans="1:6" x14ac:dyDescent="0.2">
      <c r="A30" s="49">
        <v>17</v>
      </c>
      <c r="B30" s="1" t="s">
        <v>96</v>
      </c>
      <c r="C30" s="11">
        <v>1</v>
      </c>
      <c r="D30" s="12" t="s">
        <v>0</v>
      </c>
      <c r="E30" s="13"/>
      <c r="F30" s="7"/>
    </row>
    <row r="31" spans="1:6" x14ac:dyDescent="0.2">
      <c r="A31" s="49"/>
      <c r="B31" s="1" t="s">
        <v>30</v>
      </c>
      <c r="C31" s="11">
        <v>1</v>
      </c>
      <c r="D31" s="12" t="s">
        <v>0</v>
      </c>
      <c r="E31" s="13"/>
      <c r="F31" s="7"/>
    </row>
    <row r="32" spans="1:6" ht="25.5" x14ac:dyDescent="0.2">
      <c r="A32" s="49">
        <v>18</v>
      </c>
      <c r="B32" s="1" t="s">
        <v>7</v>
      </c>
      <c r="C32" s="11">
        <v>2</v>
      </c>
      <c r="D32" s="12" t="s">
        <v>0</v>
      </c>
      <c r="E32" s="13"/>
      <c r="F32" s="7"/>
    </row>
    <row r="33" spans="1:6" ht="25.5" x14ac:dyDescent="0.2">
      <c r="A33" s="49">
        <v>19</v>
      </c>
      <c r="B33" s="1" t="s">
        <v>44</v>
      </c>
      <c r="C33" s="11">
        <v>2</v>
      </c>
      <c r="D33" s="12" t="s">
        <v>0</v>
      </c>
      <c r="E33" s="13"/>
      <c r="F33" s="7"/>
    </row>
    <row r="34" spans="1:6" x14ac:dyDescent="0.2">
      <c r="A34" s="57">
        <v>20</v>
      </c>
      <c r="B34" s="18" t="s">
        <v>137</v>
      </c>
      <c r="C34" s="19">
        <v>1</v>
      </c>
      <c r="D34" s="20" t="s">
        <v>0</v>
      </c>
      <c r="E34" s="21"/>
      <c r="F34" s="17"/>
    </row>
    <row r="35" spans="1:6" ht="25.5" x14ac:dyDescent="0.2">
      <c r="A35" s="49">
        <v>21</v>
      </c>
      <c r="B35" s="1" t="s">
        <v>36</v>
      </c>
      <c r="C35" s="11">
        <v>8</v>
      </c>
      <c r="D35" s="12" t="s">
        <v>0</v>
      </c>
      <c r="E35" s="13"/>
      <c r="F35" s="7"/>
    </row>
    <row r="36" spans="1:6" ht="25.5" x14ac:dyDescent="0.2">
      <c r="A36" s="49"/>
      <c r="B36" s="1" t="s">
        <v>37</v>
      </c>
      <c r="C36" s="11">
        <v>8</v>
      </c>
      <c r="D36" s="12" t="s">
        <v>0</v>
      </c>
      <c r="E36" s="13"/>
      <c r="F36" s="7"/>
    </row>
    <row r="37" spans="1:6" x14ac:dyDescent="0.2">
      <c r="A37" s="49"/>
      <c r="B37" s="1" t="s">
        <v>121</v>
      </c>
      <c r="C37" s="11">
        <v>8</v>
      </c>
      <c r="D37" s="12" t="s">
        <v>0</v>
      </c>
      <c r="E37" s="13"/>
      <c r="F37" s="7"/>
    </row>
    <row r="38" spans="1:6" ht="51" x14ac:dyDescent="0.2">
      <c r="A38" s="58">
        <v>22</v>
      </c>
      <c r="B38" s="14" t="s">
        <v>129</v>
      </c>
      <c r="C38" s="59">
        <v>1</v>
      </c>
      <c r="D38" s="60" t="s">
        <v>0</v>
      </c>
      <c r="E38" s="61"/>
      <c r="F38" s="15"/>
    </row>
    <row r="39" spans="1:6" ht="63.75" x14ac:dyDescent="0.2">
      <c r="A39" s="57">
        <v>23</v>
      </c>
      <c r="B39" s="16" t="s">
        <v>130</v>
      </c>
      <c r="C39" s="19">
        <v>1</v>
      </c>
      <c r="D39" s="20" t="s">
        <v>12</v>
      </c>
      <c r="E39" s="21"/>
      <c r="F39" s="17"/>
    </row>
    <row r="40" spans="1:6" x14ac:dyDescent="0.2">
      <c r="A40" s="57"/>
      <c r="B40" s="16" t="s">
        <v>28</v>
      </c>
      <c r="C40" s="19">
        <v>1</v>
      </c>
      <c r="D40" s="20" t="s">
        <v>12</v>
      </c>
      <c r="E40" s="21"/>
      <c r="F40" s="17"/>
    </row>
    <row r="41" spans="1:6" ht="38.25" x14ac:dyDescent="0.2">
      <c r="A41" s="57">
        <v>24</v>
      </c>
      <c r="B41" s="18" t="s">
        <v>133</v>
      </c>
      <c r="C41" s="19">
        <v>1</v>
      </c>
      <c r="D41" s="20" t="s">
        <v>12</v>
      </c>
      <c r="E41" s="21"/>
      <c r="F41" s="17"/>
    </row>
    <row r="42" spans="1:6" x14ac:dyDescent="0.2">
      <c r="A42" s="57">
        <v>25</v>
      </c>
      <c r="B42" s="16" t="s">
        <v>102</v>
      </c>
      <c r="C42" s="19">
        <v>1</v>
      </c>
      <c r="D42" s="20" t="s">
        <v>0</v>
      </c>
      <c r="E42" s="21"/>
      <c r="F42" s="17"/>
    </row>
    <row r="43" spans="1:6" x14ac:dyDescent="0.2">
      <c r="A43" s="57"/>
      <c r="B43" s="16" t="s">
        <v>6</v>
      </c>
      <c r="C43" s="19">
        <v>1</v>
      </c>
      <c r="D43" s="20" t="s">
        <v>12</v>
      </c>
      <c r="E43" s="22"/>
      <c r="F43" s="17"/>
    </row>
    <row r="44" spans="1:6" x14ac:dyDescent="0.2">
      <c r="A44" s="57"/>
      <c r="B44" s="16" t="s">
        <v>91</v>
      </c>
      <c r="C44" s="19">
        <v>1</v>
      </c>
      <c r="D44" s="20" t="s">
        <v>12</v>
      </c>
      <c r="E44" s="22"/>
      <c r="F44" s="17"/>
    </row>
    <row r="45" spans="1:6" x14ac:dyDescent="0.2">
      <c r="A45" s="131"/>
      <c r="B45" s="132" t="s">
        <v>3</v>
      </c>
      <c r="C45" s="133">
        <v>1</v>
      </c>
      <c r="D45" s="134" t="s">
        <v>0</v>
      </c>
      <c r="E45" s="135"/>
      <c r="F45" s="136"/>
    </row>
    <row r="46" spans="1:6" x14ac:dyDescent="0.2">
      <c r="A46" s="163"/>
      <c r="B46" s="6"/>
      <c r="C46" s="6"/>
      <c r="D46" s="6"/>
      <c r="E46" s="6"/>
      <c r="F46" s="23"/>
    </row>
    <row r="47" spans="1:6" x14ac:dyDescent="0.2">
      <c r="A47" s="62"/>
      <c r="B47" s="10" t="s">
        <v>2</v>
      </c>
      <c r="C47" s="63"/>
      <c r="D47" s="63"/>
      <c r="E47" s="63"/>
      <c r="F47" s="64">
        <f>ROUND(SUM(F5:F46),0)</f>
        <v>0</v>
      </c>
    </row>
    <row r="48" spans="1:6" x14ac:dyDescent="0.2">
      <c r="A48" s="62"/>
      <c r="B48" s="183" t="s">
        <v>52</v>
      </c>
      <c r="C48" s="183"/>
      <c r="D48" s="183"/>
      <c r="E48" s="184"/>
      <c r="F48" s="65">
        <f>F47*0.21</f>
        <v>0</v>
      </c>
    </row>
    <row r="49" spans="1:6" x14ac:dyDescent="0.2">
      <c r="A49" s="62"/>
      <c r="B49" s="183" t="s">
        <v>53</v>
      </c>
      <c r="C49" s="183"/>
      <c r="D49" s="183"/>
      <c r="E49" s="184"/>
      <c r="F49" s="65">
        <f>SUM(F47:F48)</f>
        <v>0</v>
      </c>
    </row>
  </sheetData>
  <mergeCells count="3">
    <mergeCell ref="B1:F1"/>
    <mergeCell ref="B48:E48"/>
    <mergeCell ref="B49:E49"/>
  </mergeCells>
  <pageMargins left="0.43307086614173229" right="0.19685039370078741" top="0.43307086614173229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zoomScale="130" zoomScaleNormal="130" workbookViewId="0"/>
  </sheetViews>
  <sheetFormatPr defaultColWidth="11.42578125" defaultRowHeight="12.75" x14ac:dyDescent="0.2"/>
  <cols>
    <col min="1" max="1" width="4.140625" style="41" customWidth="1"/>
    <col min="2" max="2" width="52.85546875" style="70" customWidth="1"/>
    <col min="3" max="3" width="8" style="70" customWidth="1"/>
    <col min="4" max="4" width="6" style="70" customWidth="1"/>
    <col min="5" max="5" width="11.42578125" style="70" customWidth="1"/>
    <col min="6" max="6" width="14.28515625" style="70" customWidth="1"/>
    <col min="7" max="16384" width="11.42578125" style="70"/>
  </cols>
  <sheetData>
    <row r="1" spans="1:6" s="42" customFormat="1" ht="39" customHeight="1" x14ac:dyDescent="0.2">
      <c r="A1" s="41"/>
      <c r="B1" s="182" t="s">
        <v>143</v>
      </c>
      <c r="C1" s="182"/>
      <c r="D1" s="182"/>
      <c r="E1" s="182"/>
      <c r="F1" s="182"/>
    </row>
    <row r="2" spans="1:6" s="42" customFormat="1" x14ac:dyDescent="0.2">
      <c r="A2" s="43"/>
      <c r="B2" s="44"/>
      <c r="C2" s="44"/>
      <c r="D2" s="44"/>
      <c r="E2" s="44"/>
      <c r="F2" s="44"/>
    </row>
    <row r="3" spans="1:6" s="42" customFormat="1" ht="26.25" customHeight="1" x14ac:dyDescent="0.2">
      <c r="A3" s="45"/>
      <c r="B3" s="46" t="s">
        <v>55</v>
      </c>
      <c r="C3" s="47" t="s">
        <v>8</v>
      </c>
      <c r="D3" s="47" t="s">
        <v>56</v>
      </c>
      <c r="E3" s="47" t="s">
        <v>57</v>
      </c>
      <c r="F3" s="48" t="s">
        <v>58</v>
      </c>
    </row>
    <row r="4" spans="1:6" x14ac:dyDescent="0.2">
      <c r="A4" s="49"/>
      <c r="B4" s="66" t="s">
        <v>59</v>
      </c>
      <c r="C4" s="67"/>
      <c r="D4" s="68"/>
      <c r="E4" s="69"/>
      <c r="F4" s="36"/>
    </row>
    <row r="5" spans="1:6" s="72" customFormat="1" ht="25.5" x14ac:dyDescent="0.2">
      <c r="A5" s="49"/>
      <c r="B5" s="71" t="s">
        <v>92</v>
      </c>
      <c r="C5" s="67">
        <v>1</v>
      </c>
      <c r="D5" s="68" t="s">
        <v>12</v>
      </c>
      <c r="E5" s="67"/>
      <c r="F5" s="37"/>
    </row>
    <row r="6" spans="1:6" s="72" customFormat="1" x14ac:dyDescent="0.2">
      <c r="A6" s="49"/>
      <c r="B6" s="73" t="s">
        <v>60</v>
      </c>
      <c r="C6" s="38">
        <v>1</v>
      </c>
      <c r="D6" s="39" t="s">
        <v>12</v>
      </c>
      <c r="E6" s="38"/>
      <c r="F6" s="32"/>
    </row>
    <row r="7" spans="1:6" s="72" customFormat="1" x14ac:dyDescent="0.2">
      <c r="A7" s="49"/>
      <c r="B7" s="74" t="s">
        <v>61</v>
      </c>
      <c r="C7" s="38">
        <v>1</v>
      </c>
      <c r="D7" s="39" t="s">
        <v>0</v>
      </c>
      <c r="E7" s="38"/>
      <c r="F7" s="32"/>
    </row>
    <row r="8" spans="1:6" s="72" customFormat="1" x14ac:dyDescent="0.2">
      <c r="A8" s="49"/>
      <c r="B8" s="73" t="s">
        <v>62</v>
      </c>
      <c r="C8" s="38">
        <v>1</v>
      </c>
      <c r="D8" s="39" t="s">
        <v>12</v>
      </c>
      <c r="E8" s="38"/>
      <c r="F8" s="32"/>
    </row>
    <row r="9" spans="1:6" x14ac:dyDescent="0.2">
      <c r="A9" s="49"/>
      <c r="B9" s="73" t="s">
        <v>9</v>
      </c>
      <c r="C9" s="38">
        <v>1</v>
      </c>
      <c r="D9" s="75" t="s">
        <v>12</v>
      </c>
      <c r="E9" s="40"/>
      <c r="F9" s="32"/>
    </row>
    <row r="10" spans="1:6" x14ac:dyDescent="0.2">
      <c r="A10" s="49"/>
      <c r="B10" s="73" t="s">
        <v>63</v>
      </c>
      <c r="C10" s="38">
        <f>2.9+3.1</f>
        <v>6</v>
      </c>
      <c r="D10" s="39" t="s">
        <v>10</v>
      </c>
      <c r="E10" s="40"/>
      <c r="F10" s="32"/>
    </row>
    <row r="11" spans="1:6" x14ac:dyDescent="0.2">
      <c r="A11" s="49"/>
      <c r="B11" s="35" t="s">
        <v>109</v>
      </c>
      <c r="C11" s="38">
        <f>3.1*2*2.25+2.9*2.25*2</f>
        <v>27</v>
      </c>
      <c r="D11" s="39" t="s">
        <v>11</v>
      </c>
      <c r="E11" s="40"/>
      <c r="F11" s="32"/>
    </row>
    <row r="12" spans="1:6" x14ac:dyDescent="0.2">
      <c r="A12" s="49"/>
      <c r="B12" s="73" t="s">
        <v>64</v>
      </c>
      <c r="C12" s="38">
        <v>9</v>
      </c>
      <c r="D12" s="39" t="s">
        <v>11</v>
      </c>
      <c r="E12" s="40"/>
      <c r="F12" s="32"/>
    </row>
    <row r="13" spans="1:6" x14ac:dyDescent="0.2">
      <c r="A13" s="49"/>
      <c r="B13" s="73" t="s">
        <v>65</v>
      </c>
      <c r="C13" s="38">
        <f>+C10</f>
        <v>6</v>
      </c>
      <c r="D13" s="39" t="s">
        <v>10</v>
      </c>
      <c r="E13" s="40"/>
      <c r="F13" s="32"/>
    </row>
    <row r="14" spans="1:6" x14ac:dyDescent="0.2">
      <c r="A14" s="49"/>
      <c r="B14" s="73" t="s">
        <v>66</v>
      </c>
      <c r="C14" s="38">
        <v>1</v>
      </c>
      <c r="D14" s="39" t="s">
        <v>12</v>
      </c>
      <c r="E14" s="40"/>
      <c r="F14" s="32"/>
    </row>
    <row r="15" spans="1:6" x14ac:dyDescent="0.2">
      <c r="A15" s="49"/>
      <c r="B15" s="76" t="s">
        <v>67</v>
      </c>
      <c r="C15" s="77">
        <f>+C16</f>
        <v>4</v>
      </c>
      <c r="D15" s="78" t="s">
        <v>11</v>
      </c>
      <c r="E15" s="77"/>
      <c r="F15" s="32"/>
    </row>
    <row r="16" spans="1:6" x14ac:dyDescent="0.2">
      <c r="A16" s="49"/>
      <c r="B16" s="73" t="s">
        <v>13</v>
      </c>
      <c r="C16" s="38">
        <f>-C10*1+1+C12</f>
        <v>4</v>
      </c>
      <c r="D16" s="39" t="s">
        <v>11</v>
      </c>
      <c r="E16" s="40"/>
      <c r="F16" s="32"/>
    </row>
    <row r="17" spans="1:6" x14ac:dyDescent="0.2">
      <c r="A17" s="49"/>
      <c r="B17" s="73" t="s">
        <v>68</v>
      </c>
      <c r="C17" s="38">
        <v>1</v>
      </c>
      <c r="D17" s="39" t="s">
        <v>0</v>
      </c>
      <c r="E17" s="38"/>
      <c r="F17" s="32"/>
    </row>
    <row r="18" spans="1:6" x14ac:dyDescent="0.2">
      <c r="A18" s="49"/>
      <c r="B18" s="35" t="s">
        <v>103</v>
      </c>
      <c r="C18" s="38">
        <v>10</v>
      </c>
      <c r="D18" s="79" t="s">
        <v>0</v>
      </c>
      <c r="E18" s="38"/>
      <c r="F18" s="32"/>
    </row>
    <row r="19" spans="1:6" x14ac:dyDescent="0.2">
      <c r="A19" s="53"/>
      <c r="B19" s="76" t="s">
        <v>14</v>
      </c>
      <c r="C19" s="77">
        <v>10</v>
      </c>
      <c r="D19" s="80" t="s">
        <v>11</v>
      </c>
      <c r="E19" s="77"/>
      <c r="F19" s="33"/>
    </row>
    <row r="20" spans="1:6" x14ac:dyDescent="0.2">
      <c r="A20" s="49"/>
      <c r="B20" s="76" t="s">
        <v>15</v>
      </c>
      <c r="C20" s="77">
        <v>3</v>
      </c>
      <c r="D20" s="80" t="s">
        <v>11</v>
      </c>
      <c r="E20" s="77"/>
      <c r="F20" s="33"/>
    </row>
    <row r="21" spans="1:6" x14ac:dyDescent="0.2">
      <c r="A21" s="49"/>
      <c r="B21" s="76" t="s">
        <v>131</v>
      </c>
      <c r="C21" s="77">
        <v>2</v>
      </c>
      <c r="D21" s="80" t="s">
        <v>12</v>
      </c>
      <c r="E21" s="77"/>
      <c r="F21" s="33"/>
    </row>
    <row r="22" spans="1:6" x14ac:dyDescent="0.2">
      <c r="A22" s="49"/>
      <c r="B22" s="81"/>
      <c r="C22" s="38"/>
      <c r="D22" s="39"/>
      <c r="E22" s="40"/>
      <c r="F22" s="31">
        <f>SUM(F5:F21)</f>
        <v>0</v>
      </c>
    </row>
    <row r="23" spans="1:6" x14ac:dyDescent="0.2">
      <c r="A23" s="49"/>
      <c r="B23" s="82" t="s">
        <v>16</v>
      </c>
      <c r="C23" s="38"/>
      <c r="D23" s="39"/>
      <c r="E23" s="40"/>
      <c r="F23" s="32"/>
    </row>
    <row r="24" spans="1:6" x14ac:dyDescent="0.2">
      <c r="A24" s="49"/>
      <c r="B24" s="35" t="s">
        <v>113</v>
      </c>
      <c r="C24" s="38">
        <f>+C11+C12+C10*2</f>
        <v>48</v>
      </c>
      <c r="D24" s="79" t="s">
        <v>11</v>
      </c>
      <c r="E24" s="40"/>
      <c r="F24" s="32"/>
    </row>
    <row r="25" spans="1:6" ht="54.75" customHeight="1" x14ac:dyDescent="0.2">
      <c r="A25" s="49"/>
      <c r="B25" s="83" t="s">
        <v>114</v>
      </c>
      <c r="C25" s="38">
        <f>+C24*3</f>
        <v>144</v>
      </c>
      <c r="D25" s="79" t="s">
        <v>17</v>
      </c>
      <c r="E25" s="40"/>
      <c r="F25" s="32"/>
    </row>
    <row r="26" spans="1:6" x14ac:dyDescent="0.2">
      <c r="A26" s="49"/>
      <c r="B26" s="73"/>
      <c r="C26" s="38"/>
      <c r="D26" s="39"/>
      <c r="E26" s="40"/>
      <c r="F26" s="31">
        <f>SUM(F24:F25)</f>
        <v>0</v>
      </c>
    </row>
    <row r="27" spans="1:6" x14ac:dyDescent="0.2">
      <c r="A27" s="49"/>
      <c r="B27" s="82" t="s">
        <v>18</v>
      </c>
      <c r="C27" s="38"/>
      <c r="D27" s="39"/>
      <c r="E27" s="40"/>
      <c r="F27" s="32"/>
    </row>
    <row r="28" spans="1:6" x14ac:dyDescent="0.2">
      <c r="A28" s="49"/>
      <c r="B28" s="35" t="s">
        <v>115</v>
      </c>
      <c r="C28" s="38">
        <f>+C24+C16</f>
        <v>52</v>
      </c>
      <c r="D28" s="79" t="s">
        <v>11</v>
      </c>
      <c r="E28" s="40"/>
      <c r="F28" s="32"/>
    </row>
    <row r="29" spans="1:6" ht="25.5" x14ac:dyDescent="0.2">
      <c r="A29" s="49"/>
      <c r="B29" s="83" t="s">
        <v>120</v>
      </c>
      <c r="C29" s="38">
        <f>+C28*4</f>
        <v>208</v>
      </c>
      <c r="D29" s="79" t="s">
        <v>17</v>
      </c>
      <c r="E29" s="40"/>
      <c r="F29" s="32"/>
    </row>
    <row r="30" spans="1:6" ht="51" x14ac:dyDescent="0.2">
      <c r="A30" s="49"/>
      <c r="B30" s="83" t="s">
        <v>119</v>
      </c>
      <c r="C30" s="38">
        <f>3.1*2+2.9*2</f>
        <v>12</v>
      </c>
      <c r="D30" s="79" t="s">
        <v>10</v>
      </c>
      <c r="E30" s="40"/>
      <c r="F30" s="32"/>
    </row>
    <row r="31" spans="1:6" x14ac:dyDescent="0.2">
      <c r="A31" s="49"/>
      <c r="B31" s="73"/>
      <c r="C31" s="38"/>
      <c r="D31" s="39"/>
      <c r="E31" s="40"/>
      <c r="F31" s="31">
        <f>SUM(F28:F30)</f>
        <v>0</v>
      </c>
    </row>
    <row r="32" spans="1:6" x14ac:dyDescent="0.2">
      <c r="A32" s="49"/>
      <c r="B32" s="82" t="s">
        <v>69</v>
      </c>
      <c r="C32" s="38"/>
      <c r="D32" s="39"/>
      <c r="E32" s="40"/>
      <c r="F32" s="32"/>
    </row>
    <row r="33" spans="1:6" x14ac:dyDescent="0.2">
      <c r="A33" s="84"/>
      <c r="B33" s="85" t="s">
        <v>25</v>
      </c>
      <c r="C33" s="38">
        <f>+C11-C10*1-0.5*0.5*6</f>
        <v>19.5</v>
      </c>
      <c r="D33" s="39" t="s">
        <v>11</v>
      </c>
      <c r="E33" s="40"/>
      <c r="F33" s="24"/>
    </row>
    <row r="34" spans="1:6" x14ac:dyDescent="0.2">
      <c r="A34" s="84"/>
      <c r="B34" s="85" t="s">
        <v>19</v>
      </c>
      <c r="C34" s="38">
        <f>+C16</f>
        <v>4</v>
      </c>
      <c r="D34" s="39" t="s">
        <v>11</v>
      </c>
      <c r="E34" s="40"/>
      <c r="F34" s="24"/>
    </row>
    <row r="35" spans="1:6" x14ac:dyDescent="0.2">
      <c r="A35" s="84"/>
      <c r="B35" s="86" t="s">
        <v>106</v>
      </c>
      <c r="C35" s="38">
        <f>+C12</f>
        <v>9</v>
      </c>
      <c r="D35" s="39" t="s">
        <v>11</v>
      </c>
      <c r="E35" s="40"/>
      <c r="F35" s="24"/>
    </row>
    <row r="36" spans="1:6" x14ac:dyDescent="0.2">
      <c r="A36" s="84"/>
      <c r="B36" s="86" t="s">
        <v>107</v>
      </c>
      <c r="C36" s="38">
        <f>+C10*2-0.5*0.5*3</f>
        <v>11.25</v>
      </c>
      <c r="D36" s="39" t="s">
        <v>11</v>
      </c>
      <c r="E36" s="40"/>
      <c r="F36" s="24"/>
    </row>
    <row r="37" spans="1:6" x14ac:dyDescent="0.2">
      <c r="A37" s="84"/>
      <c r="B37" s="85"/>
      <c r="C37" s="38"/>
      <c r="D37" s="39"/>
      <c r="E37" s="40"/>
      <c r="F37" s="24"/>
    </row>
    <row r="38" spans="1:6" x14ac:dyDescent="0.2">
      <c r="A38" s="84"/>
      <c r="B38" s="85" t="s">
        <v>20</v>
      </c>
      <c r="C38" s="38">
        <v>5</v>
      </c>
      <c r="D38" s="39" t="s">
        <v>10</v>
      </c>
      <c r="E38" s="40"/>
      <c r="F38" s="24"/>
    </row>
    <row r="39" spans="1:6" x14ac:dyDescent="0.2">
      <c r="A39" s="84"/>
      <c r="B39" s="85" t="s">
        <v>21</v>
      </c>
      <c r="C39" s="38">
        <f>2*2</f>
        <v>4</v>
      </c>
      <c r="D39" s="39" t="s">
        <v>10</v>
      </c>
      <c r="E39" s="40"/>
      <c r="F39" s="24"/>
    </row>
    <row r="40" spans="1:6" x14ac:dyDescent="0.2">
      <c r="A40" s="84"/>
      <c r="B40" s="85" t="s">
        <v>70</v>
      </c>
      <c r="C40" s="38">
        <v>1</v>
      </c>
      <c r="D40" s="39" t="s">
        <v>0</v>
      </c>
      <c r="E40" s="40"/>
      <c r="F40" s="24"/>
    </row>
    <row r="41" spans="1:6" x14ac:dyDescent="0.2">
      <c r="A41" s="84"/>
      <c r="B41" s="85" t="s">
        <v>71</v>
      </c>
      <c r="C41" s="38">
        <v>1</v>
      </c>
      <c r="D41" s="39" t="s">
        <v>0</v>
      </c>
      <c r="E41" s="40"/>
      <c r="F41" s="24"/>
    </row>
    <row r="42" spans="1:6" x14ac:dyDescent="0.2">
      <c r="A42" s="87"/>
      <c r="B42" s="88" t="s">
        <v>22</v>
      </c>
      <c r="C42" s="89">
        <f>+C33+C34+C36</f>
        <v>34.75</v>
      </c>
      <c r="D42" s="90" t="s">
        <v>11</v>
      </c>
      <c r="E42" s="91"/>
      <c r="F42" s="25"/>
    </row>
    <row r="43" spans="1:6" ht="25.5" x14ac:dyDescent="0.2">
      <c r="A43" s="92"/>
      <c r="B43" s="93" t="s">
        <v>116</v>
      </c>
      <c r="C43" s="38">
        <f>+C42*1.5</f>
        <v>52.125</v>
      </c>
      <c r="D43" s="39" t="s">
        <v>17</v>
      </c>
      <c r="E43" s="40"/>
      <c r="F43" s="24"/>
    </row>
    <row r="44" spans="1:6" x14ac:dyDescent="0.2">
      <c r="A44" s="92"/>
      <c r="B44" s="94" t="s">
        <v>72</v>
      </c>
      <c r="C44" s="77">
        <f>+C35</f>
        <v>9</v>
      </c>
      <c r="D44" s="78" t="s">
        <v>11</v>
      </c>
      <c r="E44" s="77"/>
      <c r="F44" s="26"/>
    </row>
    <row r="45" spans="1:6" x14ac:dyDescent="0.2">
      <c r="A45" s="92"/>
      <c r="B45" s="85"/>
      <c r="C45" s="38"/>
      <c r="D45" s="39"/>
      <c r="E45" s="40"/>
      <c r="F45" s="27">
        <f>SUM(F33:F44)</f>
        <v>0</v>
      </c>
    </row>
    <row r="46" spans="1:6" x14ac:dyDescent="0.2">
      <c r="A46" s="92"/>
      <c r="B46" s="95" t="s">
        <v>23</v>
      </c>
      <c r="C46" s="96"/>
      <c r="D46" s="97"/>
      <c r="E46" s="96"/>
      <c r="F46" s="28"/>
    </row>
    <row r="47" spans="1:6" x14ac:dyDescent="0.2">
      <c r="A47" s="92"/>
      <c r="B47" s="98" t="s">
        <v>118</v>
      </c>
      <c r="C47" s="96">
        <v>22</v>
      </c>
      <c r="D47" s="97" t="s">
        <v>11</v>
      </c>
      <c r="E47" s="96"/>
      <c r="F47" s="26"/>
    </row>
    <row r="48" spans="1:6" x14ac:dyDescent="0.2">
      <c r="A48" s="92"/>
      <c r="B48" s="98" t="s">
        <v>105</v>
      </c>
      <c r="C48" s="96">
        <v>5</v>
      </c>
      <c r="D48" s="97" t="s">
        <v>11</v>
      </c>
      <c r="E48" s="96"/>
      <c r="F48" s="26"/>
    </row>
    <row r="49" spans="1:6" x14ac:dyDescent="0.2">
      <c r="A49" s="92"/>
      <c r="B49" s="99" t="s">
        <v>108</v>
      </c>
      <c r="C49" s="96">
        <v>12</v>
      </c>
      <c r="D49" s="97" t="s">
        <v>11</v>
      </c>
      <c r="E49" s="96"/>
      <c r="F49" s="26"/>
    </row>
    <row r="50" spans="1:6" x14ac:dyDescent="0.2">
      <c r="A50" s="92"/>
      <c r="B50" s="99"/>
      <c r="C50" s="96"/>
      <c r="D50" s="97"/>
      <c r="E50" s="96"/>
      <c r="F50" s="28">
        <f>SUM(F47:F49)</f>
        <v>0</v>
      </c>
    </row>
    <row r="51" spans="1:6" x14ac:dyDescent="0.2">
      <c r="A51" s="92"/>
      <c r="B51" s="100" t="s">
        <v>86</v>
      </c>
      <c r="C51" s="101"/>
      <c r="D51" s="102"/>
      <c r="E51" s="101"/>
      <c r="F51" s="29"/>
    </row>
    <row r="52" spans="1:6" ht="25.5" x14ac:dyDescent="0.2">
      <c r="A52" s="92"/>
      <c r="B52" s="103" t="s">
        <v>134</v>
      </c>
      <c r="C52" s="38">
        <v>1</v>
      </c>
      <c r="D52" s="104" t="s">
        <v>12</v>
      </c>
      <c r="E52" s="40"/>
      <c r="F52" s="24"/>
    </row>
    <row r="53" spans="1:6" x14ac:dyDescent="0.2">
      <c r="A53" s="92"/>
      <c r="B53" s="73" t="s">
        <v>76</v>
      </c>
      <c r="C53" s="38">
        <v>1</v>
      </c>
      <c r="D53" s="104" t="s">
        <v>12</v>
      </c>
      <c r="E53" s="40"/>
      <c r="F53" s="24"/>
    </row>
    <row r="54" spans="1:6" x14ac:dyDescent="0.2">
      <c r="A54" s="92"/>
      <c r="B54" s="105"/>
      <c r="C54" s="101"/>
      <c r="D54" s="102"/>
      <c r="E54" s="101"/>
      <c r="F54" s="29">
        <f>SUM(F52:F53)</f>
        <v>0</v>
      </c>
    </row>
    <row r="55" spans="1:6" x14ac:dyDescent="0.2">
      <c r="A55" s="92"/>
      <c r="B55" s="100" t="s">
        <v>24</v>
      </c>
      <c r="C55" s="101"/>
      <c r="D55" s="102"/>
      <c r="E55" s="101"/>
      <c r="F55" s="29"/>
    </row>
    <row r="56" spans="1:6" x14ac:dyDescent="0.2">
      <c r="A56" s="92"/>
      <c r="B56" s="106" t="s">
        <v>104</v>
      </c>
      <c r="C56" s="38">
        <v>1</v>
      </c>
      <c r="D56" s="104" t="s">
        <v>12</v>
      </c>
      <c r="E56" s="40"/>
      <c r="F56" s="24"/>
    </row>
    <row r="57" spans="1:6" x14ac:dyDescent="0.2">
      <c r="A57" s="137"/>
      <c r="B57" s="138"/>
      <c r="C57" s="139"/>
      <c r="D57" s="124"/>
      <c r="E57" s="139"/>
      <c r="F57" s="140">
        <f>SUM(F56:F56)</f>
        <v>0</v>
      </c>
    </row>
    <row r="58" spans="1:6" x14ac:dyDescent="0.2">
      <c r="A58" s="146"/>
      <c r="B58" s="147"/>
      <c r="C58" s="148"/>
      <c r="D58" s="149"/>
      <c r="E58" s="150"/>
      <c r="F58" s="151"/>
    </row>
    <row r="59" spans="1:6" x14ac:dyDescent="0.2">
      <c r="A59" s="53"/>
      <c r="B59" s="141" t="s">
        <v>73</v>
      </c>
      <c r="C59" s="142"/>
      <c r="D59" s="143"/>
      <c r="E59" s="144"/>
      <c r="F59" s="145">
        <f>ROUND(SUM(F4:F58)/2,0)</f>
        <v>0</v>
      </c>
    </row>
    <row r="60" spans="1:6" x14ac:dyDescent="0.2">
      <c r="A60" s="62"/>
      <c r="B60" s="183" t="s">
        <v>52</v>
      </c>
      <c r="C60" s="183"/>
      <c r="D60" s="183"/>
      <c r="E60" s="184"/>
      <c r="F60" s="107">
        <f>ROUND(F59*1.21,0)</f>
        <v>0</v>
      </c>
    </row>
    <row r="61" spans="1:6" x14ac:dyDescent="0.2">
      <c r="A61" s="62"/>
      <c r="B61" s="183" t="s">
        <v>53</v>
      </c>
      <c r="C61" s="183"/>
      <c r="D61" s="183"/>
      <c r="E61" s="184"/>
      <c r="F61" s="108">
        <f>F59+F60</f>
        <v>0</v>
      </c>
    </row>
  </sheetData>
  <mergeCells count="3">
    <mergeCell ref="B1:F1"/>
    <mergeCell ref="B60:E60"/>
    <mergeCell ref="B61:E61"/>
  </mergeCells>
  <pageMargins left="0.43307086614173229" right="0.19685039370078741" top="0.51574803149606308" bottom="0.3937007874015748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zoomScale="130" zoomScaleNormal="130" workbookViewId="0"/>
  </sheetViews>
  <sheetFormatPr defaultColWidth="11.42578125" defaultRowHeight="12.75" x14ac:dyDescent="0.2"/>
  <cols>
    <col min="1" max="1" width="4.140625" style="41" customWidth="1"/>
    <col min="2" max="2" width="52.85546875" style="70" customWidth="1"/>
    <col min="3" max="3" width="8" style="70" customWidth="1"/>
    <col min="4" max="4" width="6" style="70" customWidth="1"/>
    <col min="5" max="5" width="11.5703125" style="70" customWidth="1"/>
    <col min="6" max="6" width="14.28515625" style="70" customWidth="1"/>
    <col min="7" max="16384" width="11.42578125" style="70"/>
  </cols>
  <sheetData>
    <row r="1" spans="1:6" s="42" customFormat="1" ht="39" customHeight="1" x14ac:dyDescent="0.2">
      <c r="A1" s="41"/>
      <c r="B1" s="182" t="s">
        <v>142</v>
      </c>
      <c r="C1" s="182"/>
      <c r="D1" s="182"/>
      <c r="E1" s="182"/>
      <c r="F1" s="182"/>
    </row>
    <row r="2" spans="1:6" s="42" customFormat="1" x14ac:dyDescent="0.2">
      <c r="A2" s="43"/>
      <c r="B2" s="44"/>
      <c r="C2" s="44"/>
      <c r="D2" s="44"/>
      <c r="E2" s="44"/>
      <c r="F2" s="44"/>
    </row>
    <row r="3" spans="1:6" s="42" customFormat="1" ht="26.25" customHeight="1" x14ac:dyDescent="0.2">
      <c r="A3" s="45"/>
      <c r="B3" s="46" t="s">
        <v>55</v>
      </c>
      <c r="C3" s="47" t="s">
        <v>8</v>
      </c>
      <c r="D3" s="47" t="s">
        <v>56</v>
      </c>
      <c r="E3" s="47" t="s">
        <v>57</v>
      </c>
      <c r="F3" s="48" t="s">
        <v>58</v>
      </c>
    </row>
    <row r="4" spans="1:6" x14ac:dyDescent="0.2">
      <c r="A4" s="49"/>
      <c r="B4" s="109"/>
      <c r="C4" s="110"/>
      <c r="D4" s="111"/>
      <c r="E4" s="112"/>
      <c r="F4" s="30"/>
    </row>
    <row r="5" spans="1:6" x14ac:dyDescent="0.2">
      <c r="A5" s="49"/>
      <c r="B5" s="82" t="s">
        <v>74</v>
      </c>
      <c r="C5" s="113"/>
      <c r="D5" s="114"/>
      <c r="E5" s="115"/>
      <c r="F5" s="31"/>
    </row>
    <row r="6" spans="1:6" x14ac:dyDescent="0.2">
      <c r="A6" s="49"/>
      <c r="B6" s="116" t="s">
        <v>75</v>
      </c>
      <c r="C6" s="113">
        <v>1</v>
      </c>
      <c r="D6" s="75" t="s">
        <v>12</v>
      </c>
      <c r="E6" s="117"/>
      <c r="F6" s="32"/>
    </row>
    <row r="7" spans="1:6" x14ac:dyDescent="0.2">
      <c r="A7" s="49"/>
      <c r="B7" s="73" t="s">
        <v>76</v>
      </c>
      <c r="C7" s="113">
        <v>1</v>
      </c>
      <c r="D7" s="39" t="s">
        <v>12</v>
      </c>
      <c r="E7" s="115"/>
      <c r="F7" s="32"/>
    </row>
    <row r="8" spans="1:6" x14ac:dyDescent="0.2">
      <c r="A8" s="49"/>
      <c r="B8" s="73" t="s">
        <v>77</v>
      </c>
      <c r="C8" s="113">
        <f>2.7*(3+2)*2-1.2-1.6+2*3</f>
        <v>30.2</v>
      </c>
      <c r="D8" s="39" t="s">
        <v>11</v>
      </c>
      <c r="E8" s="115"/>
      <c r="F8" s="32"/>
    </row>
    <row r="9" spans="1:6" x14ac:dyDescent="0.2">
      <c r="A9" s="49"/>
      <c r="B9" s="81"/>
      <c r="C9" s="113"/>
      <c r="D9" s="114"/>
      <c r="E9" s="115"/>
      <c r="F9" s="31">
        <f>SUM(F6:F8)</f>
        <v>0</v>
      </c>
    </row>
    <row r="10" spans="1:6" x14ac:dyDescent="0.2">
      <c r="A10" s="49"/>
      <c r="B10" s="82" t="s">
        <v>78</v>
      </c>
      <c r="C10" s="113"/>
      <c r="D10" s="114"/>
      <c r="E10" s="115"/>
      <c r="F10" s="31"/>
    </row>
    <row r="11" spans="1:6" x14ac:dyDescent="0.2">
      <c r="A11" s="49"/>
      <c r="B11" s="81" t="s">
        <v>79</v>
      </c>
      <c r="C11" s="113">
        <v>2</v>
      </c>
      <c r="D11" s="114" t="s">
        <v>0</v>
      </c>
      <c r="E11" s="115"/>
      <c r="F11" s="32"/>
    </row>
    <row r="12" spans="1:6" x14ac:dyDescent="0.2">
      <c r="A12" s="49"/>
      <c r="B12" s="81" t="s">
        <v>80</v>
      </c>
      <c r="C12" s="113">
        <v>1</v>
      </c>
      <c r="D12" s="114" t="s">
        <v>0</v>
      </c>
      <c r="E12" s="115"/>
      <c r="F12" s="32"/>
    </row>
    <row r="13" spans="1:6" x14ac:dyDescent="0.2">
      <c r="A13" s="49"/>
      <c r="B13" s="81" t="s">
        <v>81</v>
      </c>
      <c r="C13" s="113">
        <v>2</v>
      </c>
      <c r="D13" s="114" t="s">
        <v>0</v>
      </c>
      <c r="E13" s="115"/>
      <c r="F13" s="32"/>
    </row>
    <row r="14" spans="1:6" x14ac:dyDescent="0.2">
      <c r="A14" s="49"/>
      <c r="B14" s="81" t="s">
        <v>82</v>
      </c>
      <c r="C14" s="113">
        <v>1</v>
      </c>
      <c r="D14" s="104" t="s">
        <v>12</v>
      </c>
      <c r="E14" s="115"/>
      <c r="F14" s="32"/>
    </row>
    <row r="15" spans="1:6" x14ac:dyDescent="0.2">
      <c r="A15" s="49"/>
      <c r="B15" s="81" t="s">
        <v>83</v>
      </c>
      <c r="C15" s="113">
        <v>1</v>
      </c>
      <c r="D15" s="114" t="s">
        <v>0</v>
      </c>
      <c r="E15" s="115"/>
      <c r="F15" s="32"/>
    </row>
    <row r="16" spans="1:6" x14ac:dyDescent="0.2">
      <c r="A16" s="53"/>
      <c r="B16" s="81" t="s">
        <v>84</v>
      </c>
      <c r="C16" s="113">
        <v>1</v>
      </c>
      <c r="D16" s="114" t="s">
        <v>12</v>
      </c>
      <c r="E16" s="115"/>
      <c r="F16" s="32"/>
    </row>
    <row r="17" spans="1:6" x14ac:dyDescent="0.2">
      <c r="A17" s="49"/>
      <c r="B17" s="81" t="s">
        <v>85</v>
      </c>
      <c r="C17" s="113">
        <v>1</v>
      </c>
      <c r="D17" s="104" t="s">
        <v>12</v>
      </c>
      <c r="E17" s="115"/>
      <c r="F17" s="32"/>
    </row>
    <row r="18" spans="1:6" x14ac:dyDescent="0.2">
      <c r="A18" s="49"/>
      <c r="B18" s="81"/>
      <c r="C18" s="113"/>
      <c r="D18" s="114"/>
      <c r="E18" s="115"/>
      <c r="F18" s="31">
        <f>SUM(F11:F17)</f>
        <v>0</v>
      </c>
    </row>
    <row r="19" spans="1:6" x14ac:dyDescent="0.2">
      <c r="A19" s="49"/>
      <c r="B19" s="82" t="s">
        <v>86</v>
      </c>
      <c r="C19" s="113"/>
      <c r="D19" s="114"/>
      <c r="E19" s="115"/>
      <c r="F19" s="31"/>
    </row>
    <row r="20" spans="1:6" x14ac:dyDescent="0.2">
      <c r="A20" s="49"/>
      <c r="B20" s="116" t="s">
        <v>75</v>
      </c>
      <c r="C20" s="113">
        <v>1</v>
      </c>
      <c r="D20" s="75" t="s">
        <v>12</v>
      </c>
      <c r="E20" s="117"/>
      <c r="F20" s="32"/>
    </row>
    <row r="21" spans="1:6" x14ac:dyDescent="0.2">
      <c r="A21" s="49"/>
      <c r="B21" s="73" t="s">
        <v>76</v>
      </c>
      <c r="C21" s="113">
        <v>1</v>
      </c>
      <c r="D21" s="39" t="s">
        <v>12</v>
      </c>
      <c r="E21" s="115"/>
      <c r="F21" s="32"/>
    </row>
    <row r="22" spans="1:6" x14ac:dyDescent="0.2">
      <c r="A22" s="49"/>
      <c r="B22" s="73" t="s">
        <v>77</v>
      </c>
      <c r="C22" s="113">
        <f>2.7*(3+2)*2-1.2-1.6+2*3</f>
        <v>30.2</v>
      </c>
      <c r="D22" s="39" t="s">
        <v>11</v>
      </c>
      <c r="E22" s="115"/>
      <c r="F22" s="32"/>
    </row>
    <row r="23" spans="1:6" x14ac:dyDescent="0.2">
      <c r="A23" s="49"/>
      <c r="B23" s="76" t="s">
        <v>67</v>
      </c>
      <c r="C23" s="77">
        <v>6</v>
      </c>
      <c r="D23" s="78" t="s">
        <v>11</v>
      </c>
      <c r="E23" s="77"/>
      <c r="F23" s="32"/>
    </row>
    <row r="24" spans="1:6" x14ac:dyDescent="0.2">
      <c r="A24" s="49"/>
      <c r="B24" s="73" t="s">
        <v>87</v>
      </c>
      <c r="C24" s="113">
        <v>3</v>
      </c>
      <c r="D24" s="114" t="s">
        <v>10</v>
      </c>
      <c r="E24" s="115"/>
      <c r="F24" s="32"/>
    </row>
    <row r="25" spans="1:6" x14ac:dyDescent="0.2">
      <c r="A25" s="92"/>
      <c r="B25" s="100" t="s">
        <v>135</v>
      </c>
      <c r="C25" s="101"/>
      <c r="D25" s="102"/>
      <c r="E25" s="101"/>
      <c r="F25" s="29"/>
    </row>
    <row r="26" spans="1:6" x14ac:dyDescent="0.2">
      <c r="A26" s="92"/>
      <c r="B26" s="35" t="s">
        <v>140</v>
      </c>
      <c r="C26" s="38">
        <v>6</v>
      </c>
      <c r="D26" s="104" t="s">
        <v>11</v>
      </c>
      <c r="E26" s="40"/>
      <c r="F26" s="24"/>
    </row>
    <row r="27" spans="1:6" x14ac:dyDescent="0.2">
      <c r="A27" s="92"/>
      <c r="B27" s="35" t="s">
        <v>139</v>
      </c>
      <c r="C27" s="38">
        <v>6</v>
      </c>
      <c r="D27" s="104" t="s">
        <v>11</v>
      </c>
      <c r="E27" s="40"/>
      <c r="F27" s="24"/>
    </row>
    <row r="28" spans="1:6" x14ac:dyDescent="0.2">
      <c r="A28" s="92"/>
      <c r="B28" s="35" t="s">
        <v>136</v>
      </c>
      <c r="C28" s="38">
        <v>1</v>
      </c>
      <c r="D28" s="104" t="s">
        <v>12</v>
      </c>
      <c r="E28" s="40"/>
      <c r="F28" s="24"/>
    </row>
    <row r="29" spans="1:6" x14ac:dyDescent="0.2">
      <c r="A29" s="92"/>
      <c r="B29" s="105"/>
      <c r="C29" s="101"/>
      <c r="D29" s="102"/>
      <c r="E29" s="101"/>
      <c r="F29" s="29"/>
    </row>
    <row r="30" spans="1:6" ht="25.5" x14ac:dyDescent="0.2">
      <c r="A30" s="49"/>
      <c r="B30" s="83" t="s">
        <v>138</v>
      </c>
      <c r="C30" s="113">
        <v>4</v>
      </c>
      <c r="D30" s="104" t="s">
        <v>0</v>
      </c>
      <c r="E30" s="115"/>
      <c r="F30" s="32"/>
    </row>
    <row r="31" spans="1:6" x14ac:dyDescent="0.2">
      <c r="A31" s="49"/>
      <c r="B31" s="42" t="s">
        <v>141</v>
      </c>
      <c r="C31" s="113">
        <v>4</v>
      </c>
      <c r="D31" s="104" t="s">
        <v>0</v>
      </c>
      <c r="E31" s="115"/>
      <c r="F31" s="32"/>
    </row>
    <row r="32" spans="1:6" ht="25.5" x14ac:dyDescent="0.2">
      <c r="A32" s="49"/>
      <c r="B32" s="83" t="s">
        <v>120</v>
      </c>
      <c r="C32" s="113">
        <f>+C22</f>
        <v>30.2</v>
      </c>
      <c r="D32" s="114" t="s">
        <v>11</v>
      </c>
      <c r="E32" s="115"/>
      <c r="F32" s="32"/>
    </row>
    <row r="33" spans="1:6" ht="51" x14ac:dyDescent="0.2">
      <c r="A33" s="49"/>
      <c r="B33" s="83" t="s">
        <v>119</v>
      </c>
      <c r="C33" s="113">
        <f>3*2+2*2+2.7*4</f>
        <v>20.8</v>
      </c>
      <c r="D33" s="114" t="s">
        <v>10</v>
      </c>
      <c r="E33" s="115"/>
      <c r="F33" s="32"/>
    </row>
    <row r="34" spans="1:6" x14ac:dyDescent="0.2">
      <c r="A34" s="49"/>
      <c r="B34" s="81" t="s">
        <v>88</v>
      </c>
      <c r="C34" s="113">
        <f>2.7*2*5-1.6-1.2</f>
        <v>24.2</v>
      </c>
      <c r="D34" s="114" t="s">
        <v>11</v>
      </c>
      <c r="E34" s="115"/>
      <c r="F34" s="32"/>
    </row>
    <row r="35" spans="1:6" x14ac:dyDescent="0.2">
      <c r="A35" s="49"/>
      <c r="B35" s="81" t="s">
        <v>89</v>
      </c>
      <c r="C35" s="113">
        <f>3*2</f>
        <v>6</v>
      </c>
      <c r="D35" s="114" t="s">
        <v>11</v>
      </c>
      <c r="E35" s="115"/>
      <c r="F35" s="32"/>
    </row>
    <row r="36" spans="1:6" x14ac:dyDescent="0.2">
      <c r="A36" s="49"/>
      <c r="B36" s="73" t="s">
        <v>22</v>
      </c>
      <c r="C36" s="113">
        <f>+C35</f>
        <v>6</v>
      </c>
      <c r="D36" s="114" t="s">
        <v>11</v>
      </c>
      <c r="E36" s="115"/>
      <c r="F36" s="32"/>
    </row>
    <row r="37" spans="1:6" ht="25.5" x14ac:dyDescent="0.2">
      <c r="A37" s="49"/>
      <c r="B37" s="83" t="s">
        <v>110</v>
      </c>
      <c r="C37" s="113">
        <f>+C36*2.5</f>
        <v>15</v>
      </c>
      <c r="D37" s="114" t="s">
        <v>17</v>
      </c>
      <c r="E37" s="115"/>
      <c r="F37" s="32"/>
    </row>
    <row r="38" spans="1:6" x14ac:dyDescent="0.2">
      <c r="A38" s="49"/>
      <c r="B38" s="81" t="s">
        <v>90</v>
      </c>
      <c r="C38" s="113">
        <f>5+5+5</f>
        <v>15</v>
      </c>
      <c r="D38" s="114" t="s">
        <v>10</v>
      </c>
      <c r="E38" s="115"/>
      <c r="F38" s="32"/>
    </row>
    <row r="39" spans="1:6" x14ac:dyDescent="0.2">
      <c r="A39" s="49"/>
      <c r="B39" s="81"/>
      <c r="C39" s="113"/>
      <c r="D39" s="114"/>
      <c r="E39" s="115"/>
      <c r="F39" s="31">
        <f>SUM(F20:F38)</f>
        <v>0</v>
      </c>
    </row>
    <row r="40" spans="1:6" x14ac:dyDescent="0.2">
      <c r="A40" s="49"/>
      <c r="B40" s="81"/>
      <c r="C40" s="113"/>
      <c r="D40" s="114"/>
      <c r="E40" s="115"/>
      <c r="F40" s="32"/>
    </row>
    <row r="41" spans="1:6" x14ac:dyDescent="0.2">
      <c r="A41" s="49"/>
      <c r="B41" s="98" t="s">
        <v>111</v>
      </c>
      <c r="C41" s="118">
        <v>27</v>
      </c>
      <c r="D41" s="97" t="s">
        <v>11</v>
      </c>
      <c r="E41" s="119"/>
      <c r="F41" s="33"/>
    </row>
    <row r="42" spans="1:6" x14ac:dyDescent="0.2">
      <c r="A42" s="49"/>
      <c r="B42" s="98" t="s">
        <v>112</v>
      </c>
      <c r="C42" s="118">
        <v>7</v>
      </c>
      <c r="D42" s="97" t="s">
        <v>11</v>
      </c>
      <c r="E42" s="119"/>
      <c r="F42" s="33"/>
    </row>
    <row r="43" spans="1:6" x14ac:dyDescent="0.2">
      <c r="A43" s="49"/>
      <c r="B43" s="81"/>
      <c r="C43" s="113"/>
      <c r="D43" s="114"/>
      <c r="E43" s="115"/>
      <c r="F43" s="31">
        <f>SUM(F41:F42)</f>
        <v>0</v>
      </c>
    </row>
    <row r="44" spans="1:6" x14ac:dyDescent="0.2">
      <c r="A44" s="49"/>
      <c r="B44" s="120" t="s">
        <v>24</v>
      </c>
      <c r="C44" s="121"/>
      <c r="D44" s="102"/>
      <c r="E44" s="122"/>
      <c r="F44" s="34"/>
    </row>
    <row r="45" spans="1:6" x14ac:dyDescent="0.2">
      <c r="A45" s="49"/>
      <c r="B45" s="123" t="s">
        <v>104</v>
      </c>
      <c r="C45" s="113">
        <v>1</v>
      </c>
      <c r="D45" s="104" t="s">
        <v>12</v>
      </c>
      <c r="E45" s="115"/>
      <c r="F45" s="32"/>
    </row>
    <row r="46" spans="1:6" x14ac:dyDescent="0.2">
      <c r="A46" s="157"/>
      <c r="B46" s="158"/>
      <c r="C46" s="159"/>
      <c r="D46" s="160"/>
      <c r="E46" s="161"/>
      <c r="F46" s="162">
        <f>SUM(F45:F45)</f>
        <v>0</v>
      </c>
    </row>
    <row r="47" spans="1:6" x14ac:dyDescent="0.2">
      <c r="A47" s="152"/>
      <c r="B47" s="153"/>
      <c r="C47" s="154"/>
      <c r="D47" s="155"/>
      <c r="E47" s="154"/>
      <c r="F47" s="156"/>
    </row>
    <row r="48" spans="1:6" x14ac:dyDescent="0.2">
      <c r="A48" s="62"/>
      <c r="B48" s="125" t="s">
        <v>73</v>
      </c>
      <c r="C48" s="126"/>
      <c r="D48" s="127"/>
      <c r="E48" s="128"/>
      <c r="F48" s="129">
        <f>SUM(F4:F47)/2</f>
        <v>0</v>
      </c>
    </row>
    <row r="49" spans="1:6" x14ac:dyDescent="0.2">
      <c r="A49" s="62"/>
      <c r="B49" s="183" t="s">
        <v>52</v>
      </c>
      <c r="C49" s="183"/>
      <c r="D49" s="183"/>
      <c r="E49" s="184"/>
      <c r="F49" s="107">
        <f>ROUND(F48*1.21,0)</f>
        <v>0</v>
      </c>
    </row>
    <row r="50" spans="1:6" x14ac:dyDescent="0.2">
      <c r="A50" s="62"/>
      <c r="B50" s="185" t="s">
        <v>53</v>
      </c>
      <c r="C50" s="185"/>
      <c r="D50" s="185"/>
      <c r="E50" s="186"/>
      <c r="F50" s="130">
        <f>F48+F49</f>
        <v>0</v>
      </c>
    </row>
  </sheetData>
  <mergeCells count="3">
    <mergeCell ref="B1:F1"/>
    <mergeCell ref="B49:E49"/>
    <mergeCell ref="B50:E50"/>
  </mergeCells>
  <pageMargins left="0.43307086614173229" right="0.19685039370078741" top="0.43307086614173229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pára</vt:lpstr>
      <vt:lpstr>parní kabina</vt:lpstr>
      <vt:lpstr>sprcha</vt:lpstr>
    </vt:vector>
  </TitlesOfParts>
  <Company>NAUTICA Jan Vala  Pekařská 56 Brno 602 00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Zákazník:</dc:title>
  <dc:subject>Nabídka technologie bazénu</dc:subject>
  <dc:creator>hajek@starezsport.cz</dc:creator>
  <dc:description>tel:     54321 6734_x000d_
fax:    54321 4969_x000d_
mob.:602 737 418</dc:description>
  <cp:lastModifiedBy>Rostislav Gnida</cp:lastModifiedBy>
  <cp:lastPrinted>2021-03-29T15:48:17Z</cp:lastPrinted>
  <dcterms:created xsi:type="dcterms:W3CDTF">2003-02-07T13:01:31Z</dcterms:created>
  <dcterms:modified xsi:type="dcterms:W3CDTF">2021-04-21T13:40:08Z</dcterms:modified>
  <cp:category>kalkulace</cp:category>
</cp:coreProperties>
</file>